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Objects="none" hidePivotFieldList="1" defaultThemeVersion="124226"/>
  <bookViews>
    <workbookView xWindow="240" yWindow="45" windowWidth="18780" windowHeight="12240" activeTab="4"/>
  </bookViews>
  <sheets>
    <sheet name="Tabla de Gastos" sheetId="10" r:id="rId1"/>
    <sheet name="TD Contable" sheetId="9" r:id="rId2"/>
    <sheet name="Análisis Contable" sheetId="12" r:id="rId3"/>
    <sheet name="Configuracion" sheetId="5" r:id="rId4"/>
    <sheet name="Hoja1" sheetId="13" r:id="rId5"/>
  </sheets>
  <definedNames>
    <definedName name="ContablePeriodos">OFFSET('TD Contable'!$C$8,,,,COUNTA('TD Contable'!$8:$8))</definedName>
    <definedName name="ContablesConceptos">OFFSET('TD Contable'!$B$9,,,COUNTA('TD Contable'!$B:$B)-4)</definedName>
    <definedName name="PyGanalitica">Tabla3[Grupo]</definedName>
  </definedNames>
  <calcPr calcId="145621"/>
  <pivotCaches>
    <pivotCache cacheId="0" r:id="rId6"/>
  </pivotCaches>
</workbook>
</file>

<file path=xl/calcChain.xml><?xml version="1.0" encoding="utf-8"?>
<calcChain xmlns="http://schemas.openxmlformats.org/spreadsheetml/2006/main">
  <c r="B12" i="12" l="1"/>
  <c r="C7" i="12"/>
  <c r="D7" i="12"/>
  <c r="E7" i="12"/>
  <c r="F7" i="12"/>
  <c r="G7" i="12"/>
  <c r="C8" i="12"/>
  <c r="D8" i="12"/>
  <c r="E8" i="12"/>
  <c r="F8" i="12"/>
  <c r="G8" i="12"/>
  <c r="C9" i="12"/>
  <c r="D9" i="12"/>
  <c r="E9" i="12"/>
  <c r="F9" i="12"/>
  <c r="G9" i="12"/>
  <c r="C10" i="12"/>
  <c r="D10" i="12"/>
  <c r="E10" i="12"/>
  <c r="F10" i="12"/>
  <c r="G10" i="12"/>
  <c r="D6" i="12"/>
  <c r="E6" i="12"/>
  <c r="F6" i="12"/>
  <c r="G6" i="12"/>
  <c r="C6" i="12"/>
  <c r="H9" i="12"/>
  <c r="S4" i="10" l="1"/>
  <c r="S5" i="10"/>
  <c r="S6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4" i="10"/>
  <c r="S75" i="10"/>
  <c r="S76" i="10"/>
  <c r="S77" i="10"/>
  <c r="S78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S91" i="10"/>
  <c r="S92" i="10"/>
  <c r="S93" i="10"/>
  <c r="S94" i="10"/>
  <c r="S95" i="10"/>
  <c r="S96" i="10"/>
  <c r="S97" i="10"/>
  <c r="S98" i="10"/>
  <c r="S99" i="10"/>
  <c r="S100" i="10"/>
  <c r="S101" i="10"/>
  <c r="S102" i="10"/>
  <c r="S103" i="10"/>
  <c r="S104" i="10"/>
  <c r="S105" i="10"/>
  <c r="S106" i="10"/>
  <c r="S107" i="10"/>
  <c r="S108" i="10"/>
  <c r="S109" i="10"/>
  <c r="S110" i="10"/>
  <c r="S111" i="10"/>
  <c r="S112" i="10"/>
  <c r="S113" i="10"/>
  <c r="S114" i="10"/>
  <c r="S115" i="10"/>
  <c r="S116" i="10"/>
  <c r="S117" i="10"/>
  <c r="S118" i="10"/>
  <c r="S119" i="10"/>
  <c r="S120" i="10"/>
  <c r="S121" i="10"/>
  <c r="S122" i="10"/>
  <c r="S123" i="10"/>
  <c r="S124" i="10"/>
  <c r="S125" i="10"/>
  <c r="S126" i="10"/>
  <c r="S127" i="10"/>
  <c r="S128" i="10"/>
  <c r="S129" i="10"/>
  <c r="S130" i="10"/>
  <c r="S131" i="10"/>
  <c r="S132" i="10"/>
  <c r="S133" i="10"/>
  <c r="S134" i="10"/>
  <c r="S135" i="10"/>
  <c r="S136" i="10"/>
  <c r="S137" i="10"/>
  <c r="S138" i="10"/>
  <c r="S139" i="10"/>
  <c r="S140" i="10"/>
  <c r="S141" i="10"/>
  <c r="S142" i="10"/>
  <c r="S143" i="10"/>
  <c r="S144" i="10"/>
  <c r="S145" i="10"/>
  <c r="S146" i="10"/>
  <c r="S147" i="10"/>
  <c r="S148" i="10"/>
  <c r="S149" i="10"/>
  <c r="S150" i="10"/>
  <c r="S151" i="10"/>
  <c r="S152" i="10"/>
  <c r="S153" i="10"/>
  <c r="S154" i="10"/>
  <c r="S155" i="10"/>
  <c r="S156" i="10"/>
  <c r="S157" i="10"/>
  <c r="S158" i="10"/>
  <c r="S159" i="10"/>
  <c r="S160" i="10"/>
  <c r="S161" i="10"/>
  <c r="S162" i="10"/>
  <c r="S163" i="10"/>
  <c r="S164" i="10"/>
  <c r="S165" i="10"/>
  <c r="S166" i="10"/>
  <c r="S167" i="10"/>
  <c r="S168" i="10"/>
  <c r="S169" i="10"/>
  <c r="S170" i="10"/>
  <c r="S171" i="10"/>
  <c r="S172" i="10"/>
  <c r="S173" i="10"/>
  <c r="S174" i="10"/>
  <c r="S175" i="10"/>
  <c r="S176" i="10"/>
  <c r="S177" i="10"/>
  <c r="S178" i="10"/>
  <c r="S179" i="10"/>
  <c r="S180" i="10"/>
  <c r="S181" i="10"/>
  <c r="S182" i="10"/>
  <c r="S183" i="10"/>
  <c r="S184" i="10"/>
  <c r="S185" i="10"/>
  <c r="S186" i="10"/>
  <c r="S187" i="10"/>
  <c r="S188" i="10"/>
  <c r="S189" i="10"/>
  <c r="S190" i="10"/>
  <c r="S191" i="10"/>
  <c r="S192" i="10"/>
  <c r="S193" i="10"/>
  <c r="S194" i="10"/>
  <c r="S195" i="10"/>
  <c r="S196" i="10"/>
  <c r="S197" i="10"/>
  <c r="S198" i="10"/>
  <c r="S199" i="10"/>
  <c r="S200" i="10"/>
  <c r="S201" i="10"/>
  <c r="S202" i="10"/>
  <c r="S203" i="10"/>
  <c r="S204" i="10"/>
  <c r="S205" i="10"/>
  <c r="S206" i="10"/>
  <c r="S207" i="10"/>
  <c r="S208" i="10"/>
  <c r="S209" i="10"/>
  <c r="S210" i="10"/>
  <c r="S211" i="10"/>
  <c r="S212" i="10"/>
  <c r="S213" i="10"/>
  <c r="S214" i="10"/>
  <c r="S215" i="10"/>
  <c r="S216" i="10"/>
  <c r="S217" i="10"/>
  <c r="S218" i="10"/>
  <c r="S219" i="10"/>
  <c r="S220" i="10"/>
  <c r="S221" i="10"/>
  <c r="S222" i="10"/>
  <c r="S223" i="10"/>
  <c r="S224" i="10"/>
  <c r="S225" i="10"/>
  <c r="S226" i="10"/>
  <c r="S227" i="10"/>
  <c r="S228" i="10"/>
  <c r="S229" i="10"/>
  <c r="S230" i="10"/>
  <c r="S231" i="10"/>
  <c r="S232" i="10"/>
  <c r="S233" i="10"/>
  <c r="S234" i="10"/>
  <c r="S235" i="10"/>
  <c r="S236" i="10"/>
  <c r="S237" i="10"/>
  <c r="S238" i="10"/>
  <c r="S239" i="10"/>
  <c r="S240" i="10"/>
  <c r="S241" i="10"/>
  <c r="S242" i="10"/>
  <c r="S243" i="10"/>
  <c r="S244" i="10"/>
  <c r="S245" i="10"/>
  <c r="S246" i="10"/>
  <c r="S247" i="10"/>
  <c r="S248" i="10"/>
  <c r="S249" i="10"/>
  <c r="S250" i="10"/>
  <c r="S251" i="10"/>
  <c r="S252" i="10"/>
  <c r="S253" i="10"/>
  <c r="S254" i="10"/>
  <c r="S255" i="10"/>
  <c r="S256" i="10"/>
  <c r="S257" i="10"/>
  <c r="S258" i="10"/>
  <c r="S259" i="10"/>
  <c r="S260" i="10"/>
  <c r="S261" i="10"/>
  <c r="S262" i="10"/>
  <c r="S263" i="10"/>
  <c r="S264" i="10"/>
  <c r="S265" i="10"/>
  <c r="S266" i="10"/>
  <c r="S267" i="10"/>
  <c r="S268" i="10"/>
  <c r="S269" i="10"/>
  <c r="S270" i="10"/>
  <c r="S271" i="10"/>
  <c r="S272" i="10"/>
  <c r="S273" i="10"/>
  <c r="S274" i="10"/>
  <c r="S275" i="10"/>
  <c r="S276" i="10"/>
  <c r="S277" i="10"/>
  <c r="S278" i="10"/>
  <c r="S279" i="10"/>
  <c r="S280" i="10"/>
  <c r="S281" i="10"/>
  <c r="S282" i="10"/>
  <c r="S283" i="10"/>
  <c r="S284" i="10"/>
  <c r="S285" i="10"/>
  <c r="S286" i="10"/>
  <c r="S287" i="10"/>
  <c r="S288" i="10"/>
  <c r="S289" i="10"/>
  <c r="S290" i="10"/>
  <c r="S291" i="10"/>
  <c r="S292" i="10"/>
  <c r="S293" i="10"/>
  <c r="S294" i="10"/>
  <c r="S295" i="10"/>
  <c r="S296" i="10"/>
  <c r="S297" i="10"/>
  <c r="S298" i="10"/>
  <c r="S299" i="10"/>
  <c r="S300" i="10"/>
  <c r="S301" i="10"/>
  <c r="S302" i="10"/>
  <c r="S303" i="10"/>
  <c r="S304" i="10"/>
  <c r="S305" i="10"/>
  <c r="S306" i="10"/>
  <c r="S307" i="10"/>
  <c r="S308" i="10"/>
  <c r="S309" i="10"/>
  <c r="S310" i="10"/>
  <c r="S311" i="10"/>
  <c r="S312" i="10"/>
  <c r="S313" i="10"/>
  <c r="S314" i="10"/>
  <c r="S315" i="10"/>
  <c r="S316" i="10"/>
  <c r="S317" i="10"/>
  <c r="S318" i="10"/>
  <c r="S319" i="10"/>
  <c r="S320" i="10"/>
  <c r="S321" i="10"/>
  <c r="S322" i="10"/>
  <c r="S323" i="10"/>
  <c r="S324" i="10"/>
  <c r="S325" i="10"/>
  <c r="S326" i="10"/>
  <c r="S327" i="10"/>
  <c r="S328" i="10"/>
  <c r="S329" i="10"/>
  <c r="S330" i="10"/>
  <c r="S331" i="10"/>
  <c r="S332" i="10"/>
  <c r="S333" i="10"/>
  <c r="S334" i="10"/>
  <c r="S335" i="10"/>
  <c r="S336" i="10"/>
  <c r="S337" i="10"/>
  <c r="S338" i="10"/>
  <c r="S339" i="10"/>
  <c r="S340" i="10"/>
  <c r="S341" i="10"/>
  <c r="S342" i="10"/>
  <c r="S343" i="10"/>
  <c r="S344" i="10"/>
  <c r="S345" i="10"/>
  <c r="S346" i="10"/>
  <c r="S347" i="10"/>
  <c r="S348" i="10"/>
  <c r="S349" i="10"/>
  <c r="S350" i="10"/>
  <c r="S351" i="10"/>
  <c r="S352" i="10"/>
  <c r="S353" i="10"/>
  <c r="S354" i="10"/>
  <c r="S355" i="10"/>
  <c r="S356" i="10"/>
  <c r="S357" i="10"/>
  <c r="S358" i="10"/>
  <c r="S359" i="10"/>
  <c r="S360" i="10"/>
  <c r="S361" i="10"/>
  <c r="S362" i="10"/>
  <c r="S363" i="10"/>
  <c r="S364" i="10"/>
  <c r="S365" i="10"/>
  <c r="S366" i="10"/>
  <c r="S367" i="10"/>
  <c r="S368" i="10"/>
  <c r="S369" i="10"/>
  <c r="S370" i="10"/>
  <c r="S371" i="10"/>
  <c r="S372" i="10"/>
  <c r="S373" i="10"/>
  <c r="S374" i="10"/>
  <c r="S375" i="10"/>
  <c r="S376" i="10"/>
  <c r="S377" i="10"/>
  <c r="S378" i="10"/>
  <c r="S379" i="10"/>
  <c r="S380" i="10"/>
  <c r="S381" i="10"/>
  <c r="S382" i="10"/>
  <c r="S383" i="10"/>
  <c r="S384" i="10"/>
  <c r="S385" i="10"/>
  <c r="S386" i="10"/>
  <c r="S387" i="10"/>
  <c r="S388" i="10"/>
  <c r="S389" i="10"/>
  <c r="S390" i="10"/>
  <c r="S391" i="10"/>
  <c r="S392" i="10"/>
  <c r="S393" i="10"/>
  <c r="S394" i="10"/>
  <c r="S395" i="10"/>
  <c r="S396" i="10"/>
  <c r="S397" i="10"/>
  <c r="S398" i="10"/>
  <c r="S399" i="10"/>
  <c r="S400" i="10"/>
  <c r="S401" i="10"/>
  <c r="S402" i="10"/>
  <c r="S403" i="10"/>
  <c r="S404" i="10"/>
  <c r="S405" i="10"/>
  <c r="S406" i="10"/>
  <c r="S407" i="10"/>
  <c r="S408" i="10"/>
  <c r="S409" i="10"/>
  <c r="S410" i="10"/>
  <c r="S411" i="10"/>
  <c r="S412" i="10"/>
  <c r="S413" i="10"/>
  <c r="S414" i="10"/>
  <c r="S415" i="10"/>
  <c r="S416" i="10"/>
  <c r="S417" i="10"/>
  <c r="S418" i="10"/>
  <c r="S419" i="10"/>
  <c r="S420" i="10"/>
  <c r="S421" i="10"/>
  <c r="S422" i="10"/>
  <c r="S423" i="10"/>
  <c r="S424" i="10"/>
  <c r="S425" i="10"/>
  <c r="S426" i="10"/>
  <c r="S427" i="10"/>
  <c r="S428" i="10"/>
  <c r="S429" i="10"/>
  <c r="S430" i="10"/>
  <c r="S431" i="10"/>
  <c r="S432" i="10"/>
  <c r="S433" i="10"/>
  <c r="S434" i="10"/>
  <c r="S435" i="10"/>
  <c r="S436" i="10"/>
  <c r="S437" i="10"/>
  <c r="S438" i="10"/>
  <c r="S439" i="10"/>
  <c r="S440" i="10"/>
  <c r="S441" i="10"/>
  <c r="S442" i="10"/>
  <c r="S443" i="10"/>
  <c r="S444" i="10"/>
  <c r="S445" i="10"/>
  <c r="S446" i="10"/>
  <c r="S447" i="10"/>
  <c r="S448" i="10"/>
  <c r="S449" i="10"/>
  <c r="S450" i="10"/>
  <c r="S451" i="10"/>
  <c r="S452" i="10"/>
  <c r="S453" i="10"/>
  <c r="S454" i="10"/>
  <c r="S455" i="10"/>
  <c r="S456" i="10"/>
  <c r="S457" i="10"/>
  <c r="S458" i="10"/>
  <c r="S459" i="10"/>
  <c r="S460" i="10"/>
  <c r="S461" i="10"/>
  <c r="S462" i="10"/>
  <c r="S463" i="10"/>
  <c r="S464" i="10"/>
  <c r="S465" i="10"/>
  <c r="S466" i="10"/>
  <c r="S467" i="10"/>
  <c r="S468" i="10"/>
  <c r="S469" i="10"/>
  <c r="S470" i="10"/>
  <c r="S471" i="10"/>
  <c r="S472" i="10"/>
  <c r="S473" i="10"/>
  <c r="S474" i="10"/>
  <c r="S475" i="10"/>
  <c r="S476" i="10"/>
  <c r="S477" i="10"/>
  <c r="S478" i="10"/>
  <c r="S479" i="10"/>
  <c r="S480" i="10"/>
  <c r="S481" i="10"/>
  <c r="S482" i="10"/>
  <c r="S483" i="10"/>
  <c r="S484" i="10"/>
  <c r="S485" i="10"/>
  <c r="S486" i="10"/>
  <c r="S487" i="10"/>
  <c r="S488" i="10"/>
  <c r="S489" i="10"/>
  <c r="S490" i="10"/>
  <c r="S491" i="10"/>
  <c r="S492" i="10"/>
  <c r="S493" i="10"/>
  <c r="S494" i="10"/>
  <c r="S495" i="10"/>
  <c r="S496" i="10"/>
  <c r="S497" i="10"/>
  <c r="S498" i="10"/>
  <c r="S499" i="10"/>
  <c r="S500" i="10"/>
  <c r="S501" i="10"/>
  <c r="S502" i="10"/>
  <c r="S503" i="10"/>
  <c r="S504" i="10"/>
  <c r="S505" i="10"/>
  <c r="S506" i="10"/>
  <c r="S507" i="10"/>
  <c r="S508" i="10"/>
  <c r="S509" i="10"/>
  <c r="S510" i="10"/>
  <c r="S511" i="10"/>
  <c r="S512" i="10"/>
  <c r="S513" i="10"/>
  <c r="S514" i="10"/>
  <c r="S515" i="10"/>
  <c r="S516" i="10"/>
  <c r="S517" i="10"/>
  <c r="S518" i="10"/>
  <c r="S519" i="10"/>
  <c r="S520" i="10"/>
  <c r="S521" i="10"/>
  <c r="S522" i="10"/>
  <c r="S523" i="10"/>
  <c r="S524" i="10"/>
  <c r="S525" i="10"/>
  <c r="S526" i="10"/>
  <c r="S527" i="10"/>
  <c r="S528" i="10"/>
  <c r="S529" i="10"/>
  <c r="S530" i="10"/>
  <c r="S531" i="10"/>
  <c r="S532" i="10"/>
  <c r="S533" i="10"/>
  <c r="S534" i="10"/>
  <c r="S535" i="10"/>
  <c r="S536" i="10"/>
  <c r="S537" i="10"/>
  <c r="S538" i="10"/>
  <c r="S539" i="10"/>
  <c r="S540" i="10"/>
  <c r="S541" i="10"/>
  <c r="S542" i="10"/>
  <c r="S543" i="10"/>
  <c r="S544" i="10"/>
  <c r="S545" i="10"/>
  <c r="S546" i="10"/>
  <c r="S547" i="10"/>
  <c r="S548" i="10"/>
  <c r="S549" i="10"/>
  <c r="S550" i="10"/>
  <c r="S551" i="10"/>
  <c r="S552" i="10"/>
  <c r="S553" i="10"/>
  <c r="S554" i="10"/>
  <c r="S555" i="10"/>
  <c r="S556" i="10"/>
  <c r="S557" i="10"/>
  <c r="S558" i="10"/>
  <c r="S559" i="10"/>
  <c r="S560" i="10"/>
  <c r="S561" i="10"/>
  <c r="S562" i="10"/>
  <c r="S563" i="10"/>
  <c r="S564" i="10"/>
  <c r="S565" i="10"/>
  <c r="S566" i="10"/>
  <c r="S567" i="10"/>
  <c r="S568" i="10"/>
  <c r="S569" i="10"/>
  <c r="S570" i="10"/>
  <c r="S571" i="10"/>
  <c r="S572" i="10"/>
  <c r="S573" i="10"/>
  <c r="S574" i="10"/>
  <c r="S575" i="10"/>
  <c r="S576" i="10"/>
  <c r="S577" i="10"/>
  <c r="S578" i="10"/>
  <c r="U4" i="10" l="1"/>
  <c r="U5" i="10"/>
  <c r="U6" i="10"/>
  <c r="U7" i="10"/>
  <c r="U8" i="10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U35" i="10"/>
  <c r="U36" i="10"/>
  <c r="U37" i="10"/>
  <c r="U38" i="10"/>
  <c r="U39" i="10"/>
  <c r="U40" i="10"/>
  <c r="U41" i="10"/>
  <c r="U42" i="10"/>
  <c r="U43" i="10"/>
  <c r="U44" i="10"/>
  <c r="U45" i="10"/>
  <c r="U46" i="10"/>
  <c r="U47" i="10"/>
  <c r="U48" i="10"/>
  <c r="U49" i="10"/>
  <c r="U50" i="10"/>
  <c r="U51" i="10"/>
  <c r="U52" i="10"/>
  <c r="U53" i="10"/>
  <c r="U54" i="10"/>
  <c r="U55" i="10"/>
  <c r="U56" i="10"/>
  <c r="U57" i="10"/>
  <c r="U58" i="10"/>
  <c r="U59" i="10"/>
  <c r="U60" i="10"/>
  <c r="U61" i="10"/>
  <c r="U62" i="10"/>
  <c r="U63" i="10"/>
  <c r="U64" i="10"/>
  <c r="U65" i="10"/>
  <c r="U66" i="10"/>
  <c r="U67" i="10"/>
  <c r="U68" i="10"/>
  <c r="U69" i="10"/>
  <c r="U70" i="10"/>
  <c r="U71" i="10"/>
  <c r="U72" i="10"/>
  <c r="U73" i="10"/>
  <c r="U74" i="10"/>
  <c r="U75" i="10"/>
  <c r="U76" i="10"/>
  <c r="U77" i="10"/>
  <c r="U78" i="10"/>
  <c r="U79" i="10"/>
  <c r="U80" i="10"/>
  <c r="U81" i="10"/>
  <c r="U82" i="10"/>
  <c r="U83" i="10"/>
  <c r="U84" i="10"/>
  <c r="U85" i="10"/>
  <c r="U86" i="10"/>
  <c r="U87" i="10"/>
  <c r="U88" i="10"/>
  <c r="U89" i="10"/>
  <c r="U90" i="10"/>
  <c r="U91" i="10"/>
  <c r="U92" i="10"/>
  <c r="U93" i="10"/>
  <c r="U94" i="10"/>
  <c r="U95" i="10"/>
  <c r="U96" i="10"/>
  <c r="U97" i="10"/>
  <c r="U98" i="10"/>
  <c r="U99" i="10"/>
  <c r="U100" i="10"/>
  <c r="U101" i="10"/>
  <c r="U102" i="10"/>
  <c r="U103" i="10"/>
  <c r="U104" i="10"/>
  <c r="U105" i="10"/>
  <c r="U106" i="10"/>
  <c r="U107" i="10"/>
  <c r="U108" i="10"/>
  <c r="U109" i="10"/>
  <c r="U110" i="10"/>
  <c r="U111" i="10"/>
  <c r="U112" i="10"/>
  <c r="U113" i="10"/>
  <c r="U114" i="10"/>
  <c r="U115" i="10"/>
  <c r="U116" i="10"/>
  <c r="U117" i="10"/>
  <c r="U118" i="10"/>
  <c r="U119" i="10"/>
  <c r="U120" i="10"/>
  <c r="U121" i="10"/>
  <c r="U122" i="10"/>
  <c r="U123" i="10"/>
  <c r="U124" i="10"/>
  <c r="U125" i="10"/>
  <c r="U126" i="10"/>
  <c r="U127" i="10"/>
  <c r="U128" i="10"/>
  <c r="U129" i="10"/>
  <c r="U130" i="10"/>
  <c r="U131" i="10"/>
  <c r="U132" i="10"/>
  <c r="U133" i="10"/>
  <c r="U134" i="10"/>
  <c r="U135" i="10"/>
  <c r="U136" i="10"/>
  <c r="U137" i="10"/>
  <c r="U138" i="10"/>
  <c r="U139" i="10"/>
  <c r="U140" i="10"/>
  <c r="U141" i="10"/>
  <c r="U142" i="10"/>
  <c r="U143" i="10"/>
  <c r="U144" i="10"/>
  <c r="U145" i="10"/>
  <c r="U146" i="10"/>
  <c r="U147" i="10"/>
  <c r="U148" i="10"/>
  <c r="U149" i="10"/>
  <c r="U150" i="10"/>
  <c r="U151" i="10"/>
  <c r="U152" i="10"/>
  <c r="U153" i="10"/>
  <c r="U154" i="10"/>
  <c r="U155" i="10"/>
  <c r="U156" i="10"/>
  <c r="U157" i="10"/>
  <c r="U158" i="10"/>
  <c r="U159" i="10"/>
  <c r="U160" i="10"/>
  <c r="U161" i="10"/>
  <c r="U162" i="10"/>
  <c r="U163" i="10"/>
  <c r="U164" i="10"/>
  <c r="U165" i="10"/>
  <c r="U166" i="10"/>
  <c r="U167" i="10"/>
  <c r="U168" i="10"/>
  <c r="U169" i="10"/>
  <c r="U170" i="10"/>
  <c r="U171" i="10"/>
  <c r="U172" i="10"/>
  <c r="U173" i="10"/>
  <c r="U174" i="10"/>
  <c r="U175" i="10"/>
  <c r="U176" i="10"/>
  <c r="U177" i="10"/>
  <c r="U178" i="10"/>
  <c r="U179" i="10"/>
  <c r="U180" i="10"/>
  <c r="U181" i="10"/>
  <c r="U182" i="10"/>
  <c r="U183" i="10"/>
  <c r="U184" i="10"/>
  <c r="U185" i="10"/>
  <c r="U186" i="10"/>
  <c r="U187" i="10"/>
  <c r="U188" i="10"/>
  <c r="U189" i="10"/>
  <c r="U190" i="10"/>
  <c r="U191" i="10"/>
  <c r="U192" i="10"/>
  <c r="U193" i="10"/>
  <c r="U194" i="10"/>
  <c r="U195" i="10"/>
  <c r="U196" i="10"/>
  <c r="U197" i="10"/>
  <c r="U198" i="10"/>
  <c r="U199" i="10"/>
  <c r="U200" i="10"/>
  <c r="U201" i="10"/>
  <c r="U202" i="10"/>
  <c r="U203" i="10"/>
  <c r="U204" i="10"/>
  <c r="U205" i="10"/>
  <c r="U206" i="10"/>
  <c r="U207" i="10"/>
  <c r="U208" i="10"/>
  <c r="U209" i="10"/>
  <c r="U210" i="10"/>
  <c r="U211" i="10"/>
  <c r="U212" i="10"/>
  <c r="U213" i="10"/>
  <c r="U214" i="10"/>
  <c r="U215" i="10"/>
  <c r="U216" i="10"/>
  <c r="U217" i="10"/>
  <c r="U218" i="10"/>
  <c r="U219" i="10"/>
  <c r="U220" i="10"/>
  <c r="U221" i="10"/>
  <c r="U222" i="10"/>
  <c r="U223" i="10"/>
  <c r="U224" i="10"/>
  <c r="U225" i="10"/>
  <c r="U226" i="10"/>
  <c r="U227" i="10"/>
  <c r="U228" i="10"/>
  <c r="U229" i="10"/>
  <c r="U230" i="10"/>
  <c r="U231" i="10"/>
  <c r="U232" i="10"/>
  <c r="U233" i="10"/>
  <c r="U234" i="10"/>
  <c r="U235" i="10"/>
  <c r="U236" i="10"/>
  <c r="U237" i="10"/>
  <c r="U238" i="10"/>
  <c r="U239" i="10"/>
  <c r="U240" i="10"/>
  <c r="U241" i="10"/>
  <c r="U242" i="10"/>
  <c r="U243" i="10"/>
  <c r="U244" i="10"/>
  <c r="U245" i="10"/>
  <c r="U246" i="10"/>
  <c r="U247" i="10"/>
  <c r="U248" i="10"/>
  <c r="U249" i="10"/>
  <c r="U250" i="10"/>
  <c r="U251" i="10"/>
  <c r="U252" i="10"/>
  <c r="U253" i="10"/>
  <c r="U254" i="10"/>
  <c r="U255" i="10"/>
  <c r="U256" i="10"/>
  <c r="U257" i="10"/>
  <c r="U258" i="10"/>
  <c r="U259" i="10"/>
  <c r="U260" i="10"/>
  <c r="U261" i="10"/>
  <c r="U262" i="10"/>
  <c r="U263" i="10"/>
  <c r="U264" i="10"/>
  <c r="U265" i="10"/>
  <c r="U266" i="10"/>
  <c r="U267" i="10"/>
  <c r="U268" i="10"/>
  <c r="U269" i="10"/>
  <c r="U270" i="10"/>
  <c r="U271" i="10"/>
  <c r="U272" i="10"/>
  <c r="U273" i="10"/>
  <c r="U274" i="10"/>
  <c r="U275" i="10"/>
  <c r="U276" i="10"/>
  <c r="U277" i="10"/>
  <c r="U278" i="10"/>
  <c r="U279" i="10"/>
  <c r="U280" i="10"/>
  <c r="U281" i="10"/>
  <c r="U282" i="10"/>
  <c r="U283" i="10"/>
  <c r="U284" i="10"/>
  <c r="U285" i="10"/>
  <c r="U286" i="10"/>
  <c r="U287" i="10"/>
  <c r="U288" i="10"/>
  <c r="U289" i="10"/>
  <c r="U290" i="10"/>
  <c r="U291" i="10"/>
  <c r="U292" i="10"/>
  <c r="U293" i="10"/>
  <c r="U294" i="10"/>
  <c r="U295" i="10"/>
  <c r="U296" i="10"/>
  <c r="U297" i="10"/>
  <c r="U298" i="10"/>
  <c r="U299" i="10"/>
  <c r="U300" i="10"/>
  <c r="U301" i="10"/>
  <c r="U302" i="10"/>
  <c r="U303" i="10"/>
  <c r="U304" i="10"/>
  <c r="U305" i="10"/>
  <c r="U306" i="10"/>
  <c r="U307" i="10"/>
  <c r="U308" i="10"/>
  <c r="U309" i="10"/>
  <c r="U310" i="10"/>
  <c r="U311" i="10"/>
  <c r="U312" i="10"/>
  <c r="U313" i="10"/>
  <c r="U314" i="10"/>
  <c r="U315" i="10"/>
  <c r="U316" i="10"/>
  <c r="U317" i="10"/>
  <c r="U318" i="10"/>
  <c r="U319" i="10"/>
  <c r="U320" i="10"/>
  <c r="U321" i="10"/>
  <c r="U322" i="10"/>
  <c r="U323" i="10"/>
  <c r="U324" i="10"/>
  <c r="U325" i="10"/>
  <c r="U326" i="10"/>
  <c r="U327" i="10"/>
  <c r="U328" i="10"/>
  <c r="U329" i="10"/>
  <c r="U330" i="10"/>
  <c r="U331" i="10"/>
  <c r="U332" i="10"/>
  <c r="U333" i="10"/>
  <c r="U334" i="10"/>
  <c r="U335" i="10"/>
  <c r="U336" i="10"/>
  <c r="U337" i="10"/>
  <c r="U338" i="10"/>
  <c r="U339" i="10"/>
  <c r="U340" i="10"/>
  <c r="U341" i="10"/>
  <c r="U342" i="10"/>
  <c r="U343" i="10"/>
  <c r="U344" i="10"/>
  <c r="U345" i="10"/>
  <c r="U346" i="10"/>
  <c r="U347" i="10"/>
  <c r="U348" i="10"/>
  <c r="U349" i="10"/>
  <c r="U350" i="10"/>
  <c r="U351" i="10"/>
  <c r="U352" i="10"/>
  <c r="U353" i="10"/>
  <c r="U354" i="10"/>
  <c r="U355" i="10"/>
  <c r="U356" i="10"/>
  <c r="U357" i="10"/>
  <c r="U358" i="10"/>
  <c r="U359" i="10"/>
  <c r="U360" i="10"/>
  <c r="U361" i="10"/>
  <c r="U362" i="10"/>
  <c r="U363" i="10"/>
  <c r="U364" i="10"/>
  <c r="U365" i="10"/>
  <c r="U366" i="10"/>
  <c r="U367" i="10"/>
  <c r="U368" i="10"/>
  <c r="U369" i="10"/>
  <c r="U370" i="10"/>
  <c r="U371" i="10"/>
  <c r="U372" i="10"/>
  <c r="U373" i="10"/>
  <c r="U374" i="10"/>
  <c r="U375" i="10"/>
  <c r="U376" i="10"/>
  <c r="U377" i="10"/>
  <c r="U378" i="10"/>
  <c r="U379" i="10"/>
  <c r="U380" i="10"/>
  <c r="U381" i="10"/>
  <c r="U382" i="10"/>
  <c r="U383" i="10"/>
  <c r="U384" i="10"/>
  <c r="U385" i="10"/>
  <c r="U386" i="10"/>
  <c r="U387" i="10"/>
  <c r="U388" i="10"/>
  <c r="U389" i="10"/>
  <c r="U390" i="10"/>
  <c r="U391" i="10"/>
  <c r="U392" i="10"/>
  <c r="U393" i="10"/>
  <c r="U394" i="10"/>
  <c r="U395" i="10"/>
  <c r="U396" i="10"/>
  <c r="U397" i="10"/>
  <c r="U398" i="10"/>
  <c r="U399" i="10"/>
  <c r="U400" i="10"/>
  <c r="U401" i="10"/>
  <c r="U402" i="10"/>
  <c r="U403" i="10"/>
  <c r="U404" i="10"/>
  <c r="U405" i="10"/>
  <c r="U406" i="10"/>
  <c r="U407" i="10"/>
  <c r="U408" i="10"/>
  <c r="U409" i="10"/>
  <c r="U410" i="10"/>
  <c r="U411" i="10"/>
  <c r="U412" i="10"/>
  <c r="U413" i="10"/>
  <c r="U414" i="10"/>
  <c r="U415" i="10"/>
  <c r="U416" i="10"/>
  <c r="U417" i="10"/>
  <c r="U418" i="10"/>
  <c r="U419" i="10"/>
  <c r="U420" i="10"/>
  <c r="U421" i="10"/>
  <c r="U422" i="10"/>
  <c r="U423" i="10"/>
  <c r="U424" i="10"/>
  <c r="U425" i="10"/>
  <c r="U426" i="10"/>
  <c r="U427" i="10"/>
  <c r="U428" i="10"/>
  <c r="U429" i="10"/>
  <c r="U430" i="10"/>
  <c r="U431" i="10"/>
  <c r="U432" i="10"/>
  <c r="U433" i="10"/>
  <c r="U434" i="10"/>
  <c r="U435" i="10"/>
  <c r="U436" i="10"/>
  <c r="U437" i="10"/>
  <c r="U438" i="10"/>
  <c r="U439" i="10"/>
  <c r="U440" i="10"/>
  <c r="U441" i="10"/>
  <c r="U442" i="10"/>
  <c r="U443" i="10"/>
  <c r="U444" i="10"/>
  <c r="U445" i="10"/>
  <c r="U446" i="10"/>
  <c r="U447" i="10"/>
  <c r="U448" i="10"/>
  <c r="U449" i="10"/>
  <c r="U450" i="10"/>
  <c r="U451" i="10"/>
  <c r="U452" i="10"/>
  <c r="U453" i="10"/>
  <c r="U454" i="10"/>
  <c r="U455" i="10"/>
  <c r="U456" i="10"/>
  <c r="U457" i="10"/>
  <c r="U458" i="10"/>
  <c r="U459" i="10"/>
  <c r="U460" i="10"/>
  <c r="U461" i="10"/>
  <c r="U462" i="10"/>
  <c r="U463" i="10"/>
  <c r="U464" i="10"/>
  <c r="U465" i="10"/>
  <c r="U466" i="10"/>
  <c r="U467" i="10"/>
  <c r="U468" i="10"/>
  <c r="U469" i="10"/>
  <c r="U470" i="10"/>
  <c r="U471" i="10"/>
  <c r="U472" i="10"/>
  <c r="U473" i="10"/>
  <c r="U474" i="10"/>
  <c r="U475" i="10"/>
  <c r="U476" i="10"/>
  <c r="U477" i="10"/>
  <c r="U478" i="10"/>
  <c r="U479" i="10"/>
  <c r="U480" i="10"/>
  <c r="U481" i="10"/>
  <c r="U482" i="10"/>
  <c r="U483" i="10"/>
  <c r="U484" i="10"/>
  <c r="U485" i="10"/>
  <c r="U486" i="10"/>
  <c r="U487" i="10"/>
  <c r="U488" i="10"/>
  <c r="U489" i="10"/>
  <c r="U490" i="10"/>
  <c r="U491" i="10"/>
  <c r="U492" i="10"/>
  <c r="U493" i="10"/>
  <c r="U494" i="10"/>
  <c r="U495" i="10"/>
  <c r="U496" i="10"/>
  <c r="U497" i="10"/>
  <c r="U498" i="10"/>
  <c r="U499" i="10"/>
  <c r="U500" i="10"/>
  <c r="U501" i="10"/>
  <c r="U502" i="10"/>
  <c r="U503" i="10"/>
  <c r="U504" i="10"/>
  <c r="U505" i="10"/>
  <c r="U506" i="10"/>
  <c r="U507" i="10"/>
  <c r="U508" i="10"/>
  <c r="U509" i="10"/>
  <c r="U510" i="10"/>
  <c r="U511" i="10"/>
  <c r="U512" i="10"/>
  <c r="U513" i="10"/>
  <c r="U514" i="10"/>
  <c r="U515" i="10"/>
  <c r="U516" i="10"/>
  <c r="U517" i="10"/>
  <c r="U518" i="10"/>
  <c r="U519" i="10"/>
  <c r="U520" i="10"/>
  <c r="U521" i="10"/>
  <c r="U522" i="10"/>
  <c r="U523" i="10"/>
  <c r="U524" i="10"/>
  <c r="U525" i="10"/>
  <c r="U526" i="10"/>
  <c r="U527" i="10"/>
  <c r="U528" i="10"/>
  <c r="U529" i="10"/>
  <c r="U530" i="10"/>
  <c r="U531" i="10"/>
  <c r="U532" i="10"/>
  <c r="U533" i="10"/>
  <c r="U534" i="10"/>
  <c r="U535" i="10"/>
  <c r="U536" i="10"/>
  <c r="U537" i="10"/>
  <c r="U538" i="10"/>
  <c r="U539" i="10"/>
  <c r="U540" i="10"/>
  <c r="U541" i="10"/>
  <c r="U542" i="10"/>
  <c r="U543" i="10"/>
  <c r="U544" i="10"/>
  <c r="U545" i="10"/>
  <c r="U546" i="10"/>
  <c r="U547" i="10"/>
  <c r="U548" i="10"/>
  <c r="U549" i="10"/>
  <c r="U550" i="10"/>
  <c r="U551" i="10"/>
  <c r="U552" i="10"/>
  <c r="U553" i="10"/>
  <c r="U554" i="10"/>
  <c r="U555" i="10"/>
  <c r="U556" i="10"/>
  <c r="U557" i="10"/>
  <c r="U558" i="10"/>
  <c r="U559" i="10"/>
  <c r="U560" i="10"/>
  <c r="U561" i="10"/>
  <c r="U562" i="10"/>
  <c r="U563" i="10"/>
  <c r="U564" i="10"/>
  <c r="U565" i="10"/>
  <c r="U566" i="10"/>
  <c r="U567" i="10"/>
  <c r="U568" i="10"/>
  <c r="U569" i="10"/>
  <c r="U570" i="10"/>
  <c r="U571" i="10"/>
  <c r="U572" i="10"/>
  <c r="U573" i="10"/>
  <c r="U574" i="10"/>
  <c r="U575" i="10"/>
  <c r="U576" i="10"/>
  <c r="U577" i="10"/>
  <c r="U578" i="10"/>
  <c r="T4" i="10"/>
  <c r="T5" i="10"/>
  <c r="T6" i="10"/>
  <c r="T7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0" i="10"/>
  <c r="T51" i="10"/>
  <c r="T52" i="10"/>
  <c r="T53" i="10"/>
  <c r="T54" i="10"/>
  <c r="T55" i="10"/>
  <c r="T56" i="10"/>
  <c r="T57" i="10"/>
  <c r="T58" i="10"/>
  <c r="T59" i="10"/>
  <c r="T60" i="10"/>
  <c r="T61" i="10"/>
  <c r="T62" i="10"/>
  <c r="T63" i="10"/>
  <c r="T64" i="10"/>
  <c r="T65" i="10"/>
  <c r="T66" i="10"/>
  <c r="T67" i="10"/>
  <c r="T68" i="10"/>
  <c r="T69" i="10"/>
  <c r="T70" i="10"/>
  <c r="T71" i="10"/>
  <c r="T72" i="10"/>
  <c r="T73" i="10"/>
  <c r="T74" i="10"/>
  <c r="T75" i="10"/>
  <c r="T76" i="10"/>
  <c r="T77" i="10"/>
  <c r="T78" i="10"/>
  <c r="T79" i="10"/>
  <c r="T80" i="10"/>
  <c r="T81" i="10"/>
  <c r="T82" i="10"/>
  <c r="T83" i="10"/>
  <c r="T84" i="10"/>
  <c r="T85" i="10"/>
  <c r="T86" i="10"/>
  <c r="T87" i="10"/>
  <c r="T88" i="10"/>
  <c r="T89" i="10"/>
  <c r="T90" i="10"/>
  <c r="T91" i="10"/>
  <c r="T92" i="10"/>
  <c r="T93" i="10"/>
  <c r="T94" i="10"/>
  <c r="T95" i="10"/>
  <c r="T96" i="10"/>
  <c r="T97" i="10"/>
  <c r="T98" i="10"/>
  <c r="T99" i="10"/>
  <c r="T100" i="10"/>
  <c r="T101" i="10"/>
  <c r="T102" i="10"/>
  <c r="T103" i="10"/>
  <c r="T104" i="10"/>
  <c r="T105" i="10"/>
  <c r="T106" i="10"/>
  <c r="T107" i="10"/>
  <c r="T108" i="10"/>
  <c r="T109" i="10"/>
  <c r="T110" i="10"/>
  <c r="T111" i="10"/>
  <c r="T112" i="10"/>
  <c r="T113" i="10"/>
  <c r="T114" i="10"/>
  <c r="T115" i="10"/>
  <c r="T116" i="10"/>
  <c r="T117" i="10"/>
  <c r="T118" i="10"/>
  <c r="T119" i="10"/>
  <c r="T120" i="10"/>
  <c r="T121" i="10"/>
  <c r="T122" i="10"/>
  <c r="T123" i="10"/>
  <c r="T124" i="10"/>
  <c r="T125" i="10"/>
  <c r="T126" i="10"/>
  <c r="T127" i="10"/>
  <c r="T128" i="10"/>
  <c r="T129" i="10"/>
  <c r="T130" i="10"/>
  <c r="T131" i="10"/>
  <c r="T132" i="10"/>
  <c r="T133" i="10"/>
  <c r="T134" i="10"/>
  <c r="T135" i="10"/>
  <c r="T136" i="10"/>
  <c r="T137" i="10"/>
  <c r="T138" i="10"/>
  <c r="T139" i="10"/>
  <c r="T140" i="10"/>
  <c r="T141" i="10"/>
  <c r="T142" i="10"/>
  <c r="T143" i="10"/>
  <c r="T144" i="10"/>
  <c r="T145" i="10"/>
  <c r="T146" i="10"/>
  <c r="T147" i="10"/>
  <c r="T148" i="10"/>
  <c r="T149" i="10"/>
  <c r="T150" i="10"/>
  <c r="T151" i="10"/>
  <c r="T152" i="10"/>
  <c r="T153" i="10"/>
  <c r="T154" i="10"/>
  <c r="T155" i="10"/>
  <c r="T156" i="10"/>
  <c r="T157" i="10"/>
  <c r="T158" i="10"/>
  <c r="T159" i="10"/>
  <c r="T160" i="10"/>
  <c r="T161" i="10"/>
  <c r="T162" i="10"/>
  <c r="T163" i="10"/>
  <c r="T164" i="10"/>
  <c r="T165" i="10"/>
  <c r="T166" i="10"/>
  <c r="T167" i="10"/>
  <c r="T168" i="10"/>
  <c r="T169" i="10"/>
  <c r="T170" i="10"/>
  <c r="T171" i="10"/>
  <c r="T172" i="10"/>
  <c r="T173" i="10"/>
  <c r="T174" i="10"/>
  <c r="T175" i="10"/>
  <c r="T176" i="10"/>
  <c r="T177" i="10"/>
  <c r="T178" i="10"/>
  <c r="T179" i="10"/>
  <c r="T180" i="10"/>
  <c r="T181" i="10"/>
  <c r="T182" i="10"/>
  <c r="T183" i="10"/>
  <c r="T184" i="10"/>
  <c r="T185" i="10"/>
  <c r="T186" i="10"/>
  <c r="T187" i="10"/>
  <c r="T188" i="10"/>
  <c r="T189" i="10"/>
  <c r="T190" i="10"/>
  <c r="T191" i="10"/>
  <c r="T192" i="10"/>
  <c r="T193" i="10"/>
  <c r="T194" i="10"/>
  <c r="T195" i="10"/>
  <c r="T196" i="10"/>
  <c r="T197" i="10"/>
  <c r="T198" i="10"/>
  <c r="T199" i="10"/>
  <c r="T200" i="10"/>
  <c r="T201" i="10"/>
  <c r="T202" i="10"/>
  <c r="T203" i="10"/>
  <c r="T204" i="10"/>
  <c r="T205" i="10"/>
  <c r="T206" i="10"/>
  <c r="T207" i="10"/>
  <c r="T208" i="10"/>
  <c r="T209" i="10"/>
  <c r="T210" i="10"/>
  <c r="T211" i="10"/>
  <c r="T212" i="10"/>
  <c r="T213" i="10"/>
  <c r="T214" i="10"/>
  <c r="T215" i="10"/>
  <c r="T216" i="10"/>
  <c r="T217" i="10"/>
  <c r="T218" i="10"/>
  <c r="T219" i="10"/>
  <c r="T220" i="10"/>
  <c r="T221" i="10"/>
  <c r="T222" i="10"/>
  <c r="T223" i="10"/>
  <c r="T224" i="10"/>
  <c r="T225" i="10"/>
  <c r="T226" i="10"/>
  <c r="T227" i="10"/>
  <c r="T228" i="10"/>
  <c r="T229" i="10"/>
  <c r="T230" i="10"/>
  <c r="T231" i="10"/>
  <c r="T232" i="10"/>
  <c r="T233" i="10"/>
  <c r="T234" i="10"/>
  <c r="T235" i="10"/>
  <c r="T236" i="10"/>
  <c r="T237" i="10"/>
  <c r="T238" i="10"/>
  <c r="T239" i="10"/>
  <c r="T240" i="10"/>
  <c r="T241" i="10"/>
  <c r="T242" i="10"/>
  <c r="T243" i="10"/>
  <c r="T244" i="10"/>
  <c r="T245" i="10"/>
  <c r="T246" i="10"/>
  <c r="T247" i="10"/>
  <c r="T248" i="10"/>
  <c r="T249" i="10"/>
  <c r="T250" i="10"/>
  <c r="T251" i="10"/>
  <c r="T252" i="10"/>
  <c r="T253" i="10"/>
  <c r="T254" i="10"/>
  <c r="T255" i="10"/>
  <c r="T256" i="10"/>
  <c r="T257" i="10"/>
  <c r="T258" i="10"/>
  <c r="T259" i="10"/>
  <c r="T260" i="10"/>
  <c r="T261" i="10"/>
  <c r="T262" i="10"/>
  <c r="T263" i="10"/>
  <c r="T264" i="10"/>
  <c r="T265" i="10"/>
  <c r="T266" i="10"/>
  <c r="T267" i="10"/>
  <c r="T268" i="10"/>
  <c r="T269" i="10"/>
  <c r="T270" i="10"/>
  <c r="T271" i="10"/>
  <c r="T272" i="10"/>
  <c r="T273" i="10"/>
  <c r="T274" i="10"/>
  <c r="T275" i="10"/>
  <c r="T276" i="10"/>
  <c r="T277" i="10"/>
  <c r="T278" i="10"/>
  <c r="T279" i="10"/>
  <c r="T280" i="10"/>
  <c r="T281" i="10"/>
  <c r="T282" i="10"/>
  <c r="T283" i="10"/>
  <c r="T284" i="10"/>
  <c r="T285" i="10"/>
  <c r="T286" i="10"/>
  <c r="T287" i="10"/>
  <c r="T288" i="10"/>
  <c r="T289" i="10"/>
  <c r="T290" i="10"/>
  <c r="T291" i="10"/>
  <c r="T292" i="10"/>
  <c r="T293" i="10"/>
  <c r="T294" i="10"/>
  <c r="T295" i="10"/>
  <c r="T296" i="10"/>
  <c r="T297" i="10"/>
  <c r="T298" i="10"/>
  <c r="T299" i="10"/>
  <c r="T300" i="10"/>
  <c r="T301" i="10"/>
  <c r="T302" i="10"/>
  <c r="T303" i="10"/>
  <c r="T304" i="10"/>
  <c r="T305" i="10"/>
  <c r="T306" i="10"/>
  <c r="T307" i="10"/>
  <c r="T308" i="10"/>
  <c r="T309" i="10"/>
  <c r="T310" i="10"/>
  <c r="T311" i="10"/>
  <c r="T312" i="10"/>
  <c r="T313" i="10"/>
  <c r="T314" i="10"/>
  <c r="T315" i="10"/>
  <c r="T316" i="10"/>
  <c r="T317" i="10"/>
  <c r="T318" i="10"/>
  <c r="T319" i="10"/>
  <c r="T320" i="10"/>
  <c r="T321" i="10"/>
  <c r="T322" i="10"/>
  <c r="T323" i="10"/>
  <c r="T324" i="10"/>
  <c r="T325" i="10"/>
  <c r="T326" i="10"/>
  <c r="T327" i="10"/>
  <c r="T328" i="10"/>
  <c r="T329" i="10"/>
  <c r="T330" i="10"/>
  <c r="T331" i="10"/>
  <c r="T332" i="10"/>
  <c r="T333" i="10"/>
  <c r="T334" i="10"/>
  <c r="T335" i="10"/>
  <c r="T336" i="10"/>
  <c r="T337" i="10"/>
  <c r="T338" i="10"/>
  <c r="T339" i="10"/>
  <c r="T340" i="10"/>
  <c r="T341" i="10"/>
  <c r="T342" i="10"/>
  <c r="T343" i="10"/>
  <c r="T344" i="10"/>
  <c r="T345" i="10"/>
  <c r="T346" i="10"/>
  <c r="T347" i="10"/>
  <c r="T348" i="10"/>
  <c r="T349" i="10"/>
  <c r="T350" i="10"/>
  <c r="T351" i="10"/>
  <c r="T352" i="10"/>
  <c r="T353" i="10"/>
  <c r="T354" i="10"/>
  <c r="T355" i="10"/>
  <c r="T356" i="10"/>
  <c r="T357" i="10"/>
  <c r="T358" i="10"/>
  <c r="T359" i="10"/>
  <c r="T360" i="10"/>
  <c r="T361" i="10"/>
  <c r="T362" i="10"/>
  <c r="T363" i="10"/>
  <c r="T364" i="10"/>
  <c r="T365" i="10"/>
  <c r="T366" i="10"/>
  <c r="T367" i="10"/>
  <c r="T368" i="10"/>
  <c r="T369" i="10"/>
  <c r="T370" i="10"/>
  <c r="T371" i="10"/>
  <c r="T372" i="10"/>
  <c r="T373" i="10"/>
  <c r="T374" i="10"/>
  <c r="T375" i="10"/>
  <c r="T376" i="10"/>
  <c r="T377" i="10"/>
  <c r="T378" i="10"/>
  <c r="T379" i="10"/>
  <c r="T380" i="10"/>
  <c r="T381" i="10"/>
  <c r="T382" i="10"/>
  <c r="T383" i="10"/>
  <c r="T384" i="10"/>
  <c r="T385" i="10"/>
  <c r="T386" i="10"/>
  <c r="T387" i="10"/>
  <c r="T388" i="10"/>
  <c r="T389" i="10"/>
  <c r="T390" i="10"/>
  <c r="T391" i="10"/>
  <c r="T392" i="10"/>
  <c r="T393" i="10"/>
  <c r="T394" i="10"/>
  <c r="T395" i="10"/>
  <c r="T396" i="10"/>
  <c r="T397" i="10"/>
  <c r="T398" i="10"/>
  <c r="T399" i="10"/>
  <c r="T400" i="10"/>
  <c r="T401" i="10"/>
  <c r="T402" i="10"/>
  <c r="T403" i="10"/>
  <c r="T404" i="10"/>
  <c r="T405" i="10"/>
  <c r="T406" i="10"/>
  <c r="T407" i="10"/>
  <c r="T408" i="10"/>
  <c r="T409" i="10"/>
  <c r="T410" i="10"/>
  <c r="T411" i="10"/>
  <c r="T412" i="10"/>
  <c r="T413" i="10"/>
  <c r="T414" i="10"/>
  <c r="T415" i="10"/>
  <c r="T416" i="10"/>
  <c r="T417" i="10"/>
  <c r="T418" i="10"/>
  <c r="T419" i="10"/>
  <c r="T420" i="10"/>
  <c r="T421" i="10"/>
  <c r="T422" i="10"/>
  <c r="T423" i="10"/>
  <c r="T424" i="10"/>
  <c r="T425" i="10"/>
  <c r="T426" i="10"/>
  <c r="T427" i="10"/>
  <c r="T428" i="10"/>
  <c r="T429" i="10"/>
  <c r="T430" i="10"/>
  <c r="T431" i="10"/>
  <c r="T432" i="10"/>
  <c r="T433" i="10"/>
  <c r="T434" i="10"/>
  <c r="T435" i="10"/>
  <c r="T436" i="10"/>
  <c r="T437" i="10"/>
  <c r="T438" i="10"/>
  <c r="T439" i="10"/>
  <c r="T440" i="10"/>
  <c r="T441" i="10"/>
  <c r="T442" i="10"/>
  <c r="T443" i="10"/>
  <c r="T444" i="10"/>
  <c r="T445" i="10"/>
  <c r="T446" i="10"/>
  <c r="T447" i="10"/>
  <c r="T448" i="10"/>
  <c r="T449" i="10"/>
  <c r="T450" i="10"/>
  <c r="T451" i="10"/>
  <c r="T452" i="10"/>
  <c r="T453" i="10"/>
  <c r="T454" i="10"/>
  <c r="T455" i="10"/>
  <c r="T456" i="10"/>
  <c r="T457" i="10"/>
  <c r="T458" i="10"/>
  <c r="T459" i="10"/>
  <c r="T460" i="10"/>
  <c r="T461" i="10"/>
  <c r="T462" i="10"/>
  <c r="T463" i="10"/>
  <c r="T464" i="10"/>
  <c r="T465" i="10"/>
  <c r="T466" i="10"/>
  <c r="T467" i="10"/>
  <c r="T468" i="10"/>
  <c r="T469" i="10"/>
  <c r="T470" i="10"/>
  <c r="T471" i="10"/>
  <c r="T472" i="10"/>
  <c r="T473" i="10"/>
  <c r="T474" i="10"/>
  <c r="T475" i="10"/>
  <c r="T476" i="10"/>
  <c r="T477" i="10"/>
  <c r="T478" i="10"/>
  <c r="T479" i="10"/>
  <c r="T480" i="10"/>
  <c r="T481" i="10"/>
  <c r="T482" i="10"/>
  <c r="T483" i="10"/>
  <c r="T484" i="10"/>
  <c r="T485" i="10"/>
  <c r="T486" i="10"/>
  <c r="T487" i="10"/>
  <c r="T488" i="10"/>
  <c r="T489" i="10"/>
  <c r="T490" i="10"/>
  <c r="T491" i="10"/>
  <c r="T492" i="10"/>
  <c r="T493" i="10"/>
  <c r="T494" i="10"/>
  <c r="T495" i="10"/>
  <c r="T496" i="10"/>
  <c r="T497" i="10"/>
  <c r="T498" i="10"/>
  <c r="T499" i="10"/>
  <c r="T500" i="10"/>
  <c r="T501" i="10"/>
  <c r="T502" i="10"/>
  <c r="T503" i="10"/>
  <c r="T504" i="10"/>
  <c r="T505" i="10"/>
  <c r="T506" i="10"/>
  <c r="T507" i="10"/>
  <c r="T508" i="10"/>
  <c r="T509" i="10"/>
  <c r="T510" i="10"/>
  <c r="T511" i="10"/>
  <c r="T512" i="10"/>
  <c r="T513" i="10"/>
  <c r="T514" i="10"/>
  <c r="T515" i="10"/>
  <c r="T516" i="10"/>
  <c r="T517" i="10"/>
  <c r="T518" i="10"/>
  <c r="T519" i="10"/>
  <c r="T520" i="10"/>
  <c r="T521" i="10"/>
  <c r="T522" i="10"/>
  <c r="T523" i="10"/>
  <c r="T524" i="10"/>
  <c r="T525" i="10"/>
  <c r="T526" i="10"/>
  <c r="T527" i="10"/>
  <c r="T528" i="10"/>
  <c r="T529" i="10"/>
  <c r="T530" i="10"/>
  <c r="T531" i="10"/>
  <c r="T532" i="10"/>
  <c r="T533" i="10"/>
  <c r="T534" i="10"/>
  <c r="T535" i="10"/>
  <c r="T536" i="10"/>
  <c r="T537" i="10"/>
  <c r="T538" i="10"/>
  <c r="T539" i="10"/>
  <c r="T540" i="10"/>
  <c r="T541" i="10"/>
  <c r="T542" i="10"/>
  <c r="T543" i="10"/>
  <c r="T544" i="10"/>
  <c r="T545" i="10"/>
  <c r="T546" i="10"/>
  <c r="T547" i="10"/>
  <c r="T548" i="10"/>
  <c r="T549" i="10"/>
  <c r="T550" i="10"/>
  <c r="T551" i="10"/>
  <c r="T552" i="10"/>
  <c r="T553" i="10"/>
  <c r="T554" i="10"/>
  <c r="T555" i="10"/>
  <c r="T556" i="10"/>
  <c r="T557" i="10"/>
  <c r="T558" i="10"/>
  <c r="T559" i="10"/>
  <c r="T560" i="10"/>
  <c r="T561" i="10"/>
  <c r="T562" i="10"/>
  <c r="T563" i="10"/>
  <c r="T564" i="10"/>
  <c r="T565" i="10"/>
  <c r="T566" i="10"/>
  <c r="T567" i="10"/>
  <c r="T568" i="10"/>
  <c r="T569" i="10"/>
  <c r="T570" i="10"/>
  <c r="T571" i="10"/>
  <c r="T572" i="10"/>
  <c r="T573" i="10"/>
  <c r="T574" i="10"/>
  <c r="T575" i="10"/>
  <c r="T576" i="10"/>
  <c r="T577" i="10"/>
  <c r="T578" i="10"/>
  <c r="H4" i="10"/>
  <c r="I4" i="10" s="1"/>
  <c r="H5" i="10"/>
  <c r="I5" i="10" s="1"/>
  <c r="H6" i="10"/>
  <c r="I6" i="10" s="1"/>
  <c r="H7" i="10"/>
  <c r="I7" i="10" s="1"/>
  <c r="H8" i="10"/>
  <c r="I8" i="10" s="1"/>
  <c r="H9" i="10"/>
  <c r="I9" i="10" s="1"/>
  <c r="H10" i="10"/>
  <c r="I10" i="10" s="1"/>
  <c r="H11" i="10"/>
  <c r="I11" i="10" s="1"/>
  <c r="H12" i="10"/>
  <c r="I12" i="10" s="1"/>
  <c r="H13" i="10"/>
  <c r="I13" i="10" s="1"/>
  <c r="H14" i="10"/>
  <c r="I14" i="10" s="1"/>
  <c r="H15" i="10"/>
  <c r="I15" i="10" s="1"/>
  <c r="H16" i="10"/>
  <c r="I16" i="10" s="1"/>
  <c r="H17" i="10"/>
  <c r="I17" i="10" s="1"/>
  <c r="H18" i="10"/>
  <c r="I18" i="10" s="1"/>
  <c r="H19" i="10"/>
  <c r="I19" i="10" s="1"/>
  <c r="H20" i="10"/>
  <c r="I20" i="10" s="1"/>
  <c r="H21" i="10"/>
  <c r="I21" i="10" s="1"/>
  <c r="H22" i="10"/>
  <c r="I22" i="10" s="1"/>
  <c r="H23" i="10"/>
  <c r="I23" i="10" s="1"/>
  <c r="H24" i="10"/>
  <c r="I24" i="10" s="1"/>
  <c r="H25" i="10"/>
  <c r="I25" i="10" s="1"/>
  <c r="H26" i="10"/>
  <c r="I26" i="10" s="1"/>
  <c r="H27" i="10"/>
  <c r="I27" i="10" s="1"/>
  <c r="H28" i="10"/>
  <c r="I28" i="10" s="1"/>
  <c r="H29" i="10"/>
  <c r="I29" i="10" s="1"/>
  <c r="H30" i="10"/>
  <c r="I30" i="10" s="1"/>
  <c r="H31" i="10"/>
  <c r="I31" i="10" s="1"/>
  <c r="H32" i="10"/>
  <c r="I32" i="10" s="1"/>
  <c r="H33" i="10"/>
  <c r="I33" i="10" s="1"/>
  <c r="H34" i="10"/>
  <c r="I34" i="10" s="1"/>
  <c r="H35" i="10"/>
  <c r="I35" i="10" s="1"/>
  <c r="H36" i="10"/>
  <c r="I36" i="10" s="1"/>
  <c r="H37" i="10"/>
  <c r="I37" i="10" s="1"/>
  <c r="H38" i="10"/>
  <c r="I38" i="10" s="1"/>
  <c r="H39" i="10"/>
  <c r="I39" i="10" s="1"/>
  <c r="H40" i="10"/>
  <c r="I40" i="10" s="1"/>
  <c r="H41" i="10"/>
  <c r="I41" i="10" s="1"/>
  <c r="H42" i="10"/>
  <c r="I42" i="10" s="1"/>
  <c r="H43" i="10"/>
  <c r="I43" i="10" s="1"/>
  <c r="H44" i="10"/>
  <c r="I44" i="10" s="1"/>
  <c r="H45" i="10"/>
  <c r="I45" i="10" s="1"/>
  <c r="H46" i="10"/>
  <c r="I46" i="10" s="1"/>
  <c r="H47" i="10"/>
  <c r="I47" i="10" s="1"/>
  <c r="H48" i="10"/>
  <c r="I48" i="10" s="1"/>
  <c r="H49" i="10"/>
  <c r="I49" i="10" s="1"/>
  <c r="H50" i="10"/>
  <c r="I50" i="10" s="1"/>
  <c r="H51" i="10"/>
  <c r="I51" i="10" s="1"/>
  <c r="H52" i="10"/>
  <c r="I52" i="10" s="1"/>
  <c r="H53" i="10"/>
  <c r="I53" i="10" s="1"/>
  <c r="H54" i="10"/>
  <c r="I54" i="10" s="1"/>
  <c r="H55" i="10"/>
  <c r="I55" i="10" s="1"/>
  <c r="H56" i="10"/>
  <c r="I56" i="10" s="1"/>
  <c r="H57" i="10"/>
  <c r="I57" i="10" s="1"/>
  <c r="H58" i="10"/>
  <c r="I58" i="10" s="1"/>
  <c r="H59" i="10"/>
  <c r="I59" i="10" s="1"/>
  <c r="H60" i="10"/>
  <c r="I60" i="10" s="1"/>
  <c r="H61" i="10"/>
  <c r="I61" i="10" s="1"/>
  <c r="H62" i="10"/>
  <c r="I62" i="10" s="1"/>
  <c r="H63" i="10"/>
  <c r="I63" i="10" s="1"/>
  <c r="H64" i="10"/>
  <c r="I64" i="10" s="1"/>
  <c r="H65" i="10"/>
  <c r="I65" i="10" s="1"/>
  <c r="H66" i="10"/>
  <c r="I66" i="10" s="1"/>
  <c r="H67" i="10"/>
  <c r="I67" i="10" s="1"/>
  <c r="H68" i="10"/>
  <c r="I68" i="10" s="1"/>
  <c r="H69" i="10"/>
  <c r="I69" i="10" s="1"/>
  <c r="H70" i="10"/>
  <c r="I70" i="10" s="1"/>
  <c r="H71" i="10"/>
  <c r="I71" i="10" s="1"/>
  <c r="H72" i="10"/>
  <c r="I72" i="10" s="1"/>
  <c r="H73" i="10"/>
  <c r="I73" i="10" s="1"/>
  <c r="H74" i="10"/>
  <c r="I74" i="10" s="1"/>
  <c r="H75" i="10"/>
  <c r="I75" i="10" s="1"/>
  <c r="H76" i="10"/>
  <c r="I76" i="10" s="1"/>
  <c r="H77" i="10"/>
  <c r="I77" i="10" s="1"/>
  <c r="H78" i="10"/>
  <c r="I78" i="10" s="1"/>
  <c r="H79" i="10"/>
  <c r="I79" i="10" s="1"/>
  <c r="H80" i="10"/>
  <c r="I80" i="10" s="1"/>
  <c r="H81" i="10"/>
  <c r="I81" i="10" s="1"/>
  <c r="H82" i="10"/>
  <c r="I82" i="10" s="1"/>
  <c r="H83" i="10"/>
  <c r="I83" i="10" s="1"/>
  <c r="H84" i="10"/>
  <c r="I84" i="10" s="1"/>
  <c r="H85" i="10"/>
  <c r="I85" i="10" s="1"/>
  <c r="H86" i="10"/>
  <c r="I86" i="10" s="1"/>
  <c r="H87" i="10"/>
  <c r="I87" i="10" s="1"/>
  <c r="H88" i="10"/>
  <c r="I88" i="10" s="1"/>
  <c r="H89" i="10"/>
  <c r="I89" i="10" s="1"/>
  <c r="H90" i="10"/>
  <c r="I90" i="10" s="1"/>
  <c r="H91" i="10"/>
  <c r="I91" i="10" s="1"/>
  <c r="H92" i="10"/>
  <c r="I92" i="10" s="1"/>
  <c r="H93" i="10"/>
  <c r="I93" i="10" s="1"/>
  <c r="H94" i="10"/>
  <c r="I94" i="10" s="1"/>
  <c r="H95" i="10"/>
  <c r="I95" i="10" s="1"/>
  <c r="H96" i="10"/>
  <c r="I96" i="10" s="1"/>
  <c r="H97" i="10"/>
  <c r="I97" i="10" s="1"/>
  <c r="H98" i="10"/>
  <c r="I98" i="10" s="1"/>
  <c r="H99" i="10"/>
  <c r="I99" i="10" s="1"/>
  <c r="H100" i="10"/>
  <c r="I100" i="10" s="1"/>
  <c r="H101" i="10"/>
  <c r="I101" i="10" s="1"/>
  <c r="H102" i="10"/>
  <c r="I102" i="10" s="1"/>
  <c r="H103" i="10"/>
  <c r="I103" i="10" s="1"/>
  <c r="H104" i="10"/>
  <c r="I104" i="10" s="1"/>
  <c r="H105" i="10"/>
  <c r="I105" i="10" s="1"/>
  <c r="H106" i="10"/>
  <c r="I106" i="10" s="1"/>
  <c r="H107" i="10"/>
  <c r="I107" i="10" s="1"/>
  <c r="H108" i="10"/>
  <c r="I108" i="10" s="1"/>
  <c r="H109" i="10"/>
  <c r="I109" i="10" s="1"/>
  <c r="H110" i="10"/>
  <c r="I110" i="10" s="1"/>
  <c r="H111" i="10"/>
  <c r="I111" i="10" s="1"/>
  <c r="H112" i="10"/>
  <c r="I112" i="10" s="1"/>
  <c r="H113" i="10"/>
  <c r="I113" i="10" s="1"/>
  <c r="H114" i="10"/>
  <c r="I114" i="10" s="1"/>
  <c r="H115" i="10"/>
  <c r="I115" i="10" s="1"/>
  <c r="H116" i="10"/>
  <c r="I116" i="10" s="1"/>
  <c r="H117" i="10"/>
  <c r="I117" i="10" s="1"/>
  <c r="H118" i="10"/>
  <c r="I118" i="10" s="1"/>
  <c r="H119" i="10"/>
  <c r="I119" i="10" s="1"/>
  <c r="H120" i="10"/>
  <c r="I120" i="10" s="1"/>
  <c r="H121" i="10"/>
  <c r="I121" i="10" s="1"/>
  <c r="H122" i="10"/>
  <c r="I122" i="10" s="1"/>
  <c r="H123" i="10"/>
  <c r="I123" i="10" s="1"/>
  <c r="H124" i="10"/>
  <c r="I124" i="10" s="1"/>
  <c r="H125" i="10"/>
  <c r="I125" i="10" s="1"/>
  <c r="H126" i="10"/>
  <c r="I126" i="10" s="1"/>
  <c r="H127" i="10"/>
  <c r="I127" i="10" s="1"/>
  <c r="H128" i="10"/>
  <c r="I128" i="10" s="1"/>
  <c r="H129" i="10"/>
  <c r="I129" i="10" s="1"/>
  <c r="H130" i="10"/>
  <c r="I130" i="10" s="1"/>
  <c r="H131" i="10"/>
  <c r="I131" i="10" s="1"/>
  <c r="H132" i="10"/>
  <c r="I132" i="10" s="1"/>
  <c r="H133" i="10"/>
  <c r="I133" i="10" s="1"/>
  <c r="H134" i="10"/>
  <c r="I134" i="10" s="1"/>
  <c r="H135" i="10"/>
  <c r="I135" i="10" s="1"/>
  <c r="H136" i="10"/>
  <c r="I136" i="10" s="1"/>
  <c r="H137" i="10"/>
  <c r="I137" i="10" s="1"/>
  <c r="H138" i="10"/>
  <c r="I138" i="10" s="1"/>
  <c r="H139" i="10"/>
  <c r="I139" i="10" s="1"/>
  <c r="H140" i="10"/>
  <c r="I140" i="10" s="1"/>
  <c r="H141" i="10"/>
  <c r="I141" i="10" s="1"/>
  <c r="H142" i="10"/>
  <c r="I142" i="10" s="1"/>
  <c r="H143" i="10"/>
  <c r="I143" i="10" s="1"/>
  <c r="H144" i="10"/>
  <c r="I144" i="10" s="1"/>
  <c r="H145" i="10"/>
  <c r="I145" i="10" s="1"/>
  <c r="H146" i="10"/>
  <c r="I146" i="10" s="1"/>
  <c r="H147" i="10"/>
  <c r="I147" i="10" s="1"/>
  <c r="H148" i="10"/>
  <c r="I148" i="10" s="1"/>
  <c r="H149" i="10"/>
  <c r="I149" i="10" s="1"/>
  <c r="H150" i="10"/>
  <c r="I150" i="10" s="1"/>
  <c r="H151" i="10"/>
  <c r="I151" i="10" s="1"/>
  <c r="H152" i="10"/>
  <c r="I152" i="10" s="1"/>
  <c r="H153" i="10"/>
  <c r="I153" i="10" s="1"/>
  <c r="H154" i="10"/>
  <c r="I154" i="10" s="1"/>
  <c r="H155" i="10"/>
  <c r="I155" i="10" s="1"/>
  <c r="H156" i="10"/>
  <c r="I156" i="10" s="1"/>
  <c r="H157" i="10"/>
  <c r="I157" i="10" s="1"/>
  <c r="H158" i="10"/>
  <c r="I158" i="10" s="1"/>
  <c r="H159" i="10"/>
  <c r="I159" i="10" s="1"/>
  <c r="H160" i="10"/>
  <c r="I160" i="10" s="1"/>
  <c r="H161" i="10"/>
  <c r="I161" i="10" s="1"/>
  <c r="H162" i="10"/>
  <c r="I162" i="10" s="1"/>
  <c r="H163" i="10"/>
  <c r="I163" i="10" s="1"/>
  <c r="H164" i="10"/>
  <c r="I164" i="10" s="1"/>
  <c r="H165" i="10"/>
  <c r="I165" i="10" s="1"/>
  <c r="H166" i="10"/>
  <c r="I166" i="10" s="1"/>
  <c r="H167" i="10"/>
  <c r="I167" i="10" s="1"/>
  <c r="H168" i="10"/>
  <c r="I168" i="10" s="1"/>
  <c r="H169" i="10"/>
  <c r="I169" i="10" s="1"/>
  <c r="H170" i="10"/>
  <c r="I170" i="10" s="1"/>
  <c r="H171" i="10"/>
  <c r="I171" i="10" s="1"/>
  <c r="H172" i="10"/>
  <c r="I172" i="10" s="1"/>
  <c r="H173" i="10"/>
  <c r="I173" i="10" s="1"/>
  <c r="H174" i="10"/>
  <c r="I174" i="10" s="1"/>
  <c r="H175" i="10"/>
  <c r="I175" i="10" s="1"/>
  <c r="H176" i="10"/>
  <c r="I176" i="10" s="1"/>
  <c r="H177" i="10"/>
  <c r="I177" i="10" s="1"/>
  <c r="H178" i="10"/>
  <c r="I178" i="10" s="1"/>
  <c r="H179" i="10"/>
  <c r="I179" i="10" s="1"/>
  <c r="H180" i="10"/>
  <c r="I180" i="10" s="1"/>
  <c r="H181" i="10"/>
  <c r="I181" i="10" s="1"/>
  <c r="H182" i="10"/>
  <c r="I182" i="10" s="1"/>
  <c r="H183" i="10"/>
  <c r="I183" i="10" s="1"/>
  <c r="H184" i="10"/>
  <c r="I184" i="10" s="1"/>
  <c r="H185" i="10"/>
  <c r="I185" i="10" s="1"/>
  <c r="H186" i="10"/>
  <c r="I186" i="10" s="1"/>
  <c r="H187" i="10"/>
  <c r="I187" i="10" s="1"/>
  <c r="H188" i="10"/>
  <c r="I188" i="10" s="1"/>
  <c r="H189" i="10"/>
  <c r="I189" i="10" s="1"/>
  <c r="H190" i="10"/>
  <c r="I190" i="10" s="1"/>
  <c r="H191" i="10"/>
  <c r="I191" i="10" s="1"/>
  <c r="H192" i="10"/>
  <c r="I192" i="10" s="1"/>
  <c r="H193" i="10"/>
  <c r="I193" i="10" s="1"/>
  <c r="H194" i="10"/>
  <c r="I194" i="10" s="1"/>
  <c r="H195" i="10"/>
  <c r="I195" i="10" s="1"/>
  <c r="H196" i="10"/>
  <c r="I196" i="10" s="1"/>
  <c r="H197" i="10"/>
  <c r="I197" i="10" s="1"/>
  <c r="H198" i="10"/>
  <c r="I198" i="10" s="1"/>
  <c r="H199" i="10"/>
  <c r="I199" i="10" s="1"/>
  <c r="H200" i="10"/>
  <c r="I200" i="10" s="1"/>
  <c r="H201" i="10"/>
  <c r="I201" i="10" s="1"/>
  <c r="H202" i="10"/>
  <c r="I202" i="10" s="1"/>
  <c r="H203" i="10"/>
  <c r="I203" i="10" s="1"/>
  <c r="H204" i="10"/>
  <c r="I204" i="10" s="1"/>
  <c r="H205" i="10"/>
  <c r="I205" i="10" s="1"/>
  <c r="H206" i="10"/>
  <c r="I206" i="10" s="1"/>
  <c r="H207" i="10"/>
  <c r="I207" i="10" s="1"/>
  <c r="H208" i="10"/>
  <c r="I208" i="10" s="1"/>
  <c r="H209" i="10"/>
  <c r="I209" i="10" s="1"/>
  <c r="H210" i="10"/>
  <c r="I210" i="10" s="1"/>
  <c r="H211" i="10"/>
  <c r="I211" i="10" s="1"/>
  <c r="H212" i="10"/>
  <c r="I212" i="10" s="1"/>
  <c r="H213" i="10"/>
  <c r="I213" i="10" s="1"/>
  <c r="H214" i="10"/>
  <c r="I214" i="10" s="1"/>
  <c r="H215" i="10"/>
  <c r="I215" i="10" s="1"/>
  <c r="H216" i="10"/>
  <c r="I216" i="10" s="1"/>
  <c r="H217" i="10"/>
  <c r="I217" i="10" s="1"/>
  <c r="H218" i="10"/>
  <c r="I218" i="10" s="1"/>
  <c r="H219" i="10"/>
  <c r="I219" i="10" s="1"/>
  <c r="H220" i="10"/>
  <c r="I220" i="10" s="1"/>
  <c r="H221" i="10"/>
  <c r="I221" i="10" s="1"/>
  <c r="H222" i="10"/>
  <c r="I222" i="10" s="1"/>
  <c r="H223" i="10"/>
  <c r="I223" i="10" s="1"/>
  <c r="H224" i="10"/>
  <c r="I224" i="10" s="1"/>
  <c r="H225" i="10"/>
  <c r="I225" i="10" s="1"/>
  <c r="H226" i="10"/>
  <c r="I226" i="10" s="1"/>
  <c r="H227" i="10"/>
  <c r="I227" i="10" s="1"/>
  <c r="H228" i="10"/>
  <c r="I228" i="10" s="1"/>
  <c r="H229" i="10"/>
  <c r="I229" i="10" s="1"/>
  <c r="H230" i="10"/>
  <c r="I230" i="10" s="1"/>
  <c r="H231" i="10"/>
  <c r="I231" i="10" s="1"/>
  <c r="H232" i="10"/>
  <c r="I232" i="10" s="1"/>
  <c r="H233" i="10"/>
  <c r="I233" i="10" s="1"/>
  <c r="H234" i="10"/>
  <c r="I234" i="10" s="1"/>
  <c r="H235" i="10"/>
  <c r="I235" i="10" s="1"/>
  <c r="H236" i="10"/>
  <c r="I236" i="10" s="1"/>
  <c r="H237" i="10"/>
  <c r="I237" i="10" s="1"/>
  <c r="H238" i="10"/>
  <c r="I238" i="10" s="1"/>
  <c r="H239" i="10"/>
  <c r="I239" i="10" s="1"/>
  <c r="H240" i="10"/>
  <c r="I240" i="10" s="1"/>
  <c r="H241" i="10"/>
  <c r="I241" i="10" s="1"/>
  <c r="H242" i="10"/>
  <c r="I242" i="10" s="1"/>
  <c r="H243" i="10"/>
  <c r="I243" i="10" s="1"/>
  <c r="H244" i="10"/>
  <c r="I244" i="10" s="1"/>
  <c r="H245" i="10"/>
  <c r="I245" i="10" s="1"/>
  <c r="H246" i="10"/>
  <c r="I246" i="10" s="1"/>
  <c r="H247" i="10"/>
  <c r="I247" i="10" s="1"/>
  <c r="H248" i="10"/>
  <c r="I248" i="10" s="1"/>
  <c r="H249" i="10"/>
  <c r="I249" i="10" s="1"/>
  <c r="H250" i="10"/>
  <c r="I250" i="10" s="1"/>
  <c r="H251" i="10"/>
  <c r="I251" i="10" s="1"/>
  <c r="H252" i="10"/>
  <c r="I252" i="10" s="1"/>
  <c r="H253" i="10"/>
  <c r="I253" i="10" s="1"/>
  <c r="H254" i="10"/>
  <c r="I254" i="10" s="1"/>
  <c r="H255" i="10"/>
  <c r="I255" i="10" s="1"/>
  <c r="H256" i="10"/>
  <c r="I256" i="10" s="1"/>
  <c r="H257" i="10"/>
  <c r="I257" i="10" s="1"/>
  <c r="H258" i="10"/>
  <c r="I258" i="10" s="1"/>
  <c r="H259" i="10"/>
  <c r="I259" i="10" s="1"/>
  <c r="H260" i="10"/>
  <c r="I260" i="10" s="1"/>
  <c r="H261" i="10"/>
  <c r="I261" i="10" s="1"/>
  <c r="H262" i="10"/>
  <c r="I262" i="10" s="1"/>
  <c r="H263" i="10"/>
  <c r="I263" i="10" s="1"/>
  <c r="H264" i="10"/>
  <c r="I264" i="10" s="1"/>
  <c r="H265" i="10"/>
  <c r="I265" i="10" s="1"/>
  <c r="H266" i="10"/>
  <c r="I266" i="10" s="1"/>
  <c r="H267" i="10"/>
  <c r="I267" i="10" s="1"/>
  <c r="H268" i="10"/>
  <c r="I268" i="10" s="1"/>
  <c r="H269" i="10"/>
  <c r="I269" i="10" s="1"/>
  <c r="H270" i="10"/>
  <c r="I270" i="10" s="1"/>
  <c r="H271" i="10"/>
  <c r="I271" i="10" s="1"/>
  <c r="H272" i="10"/>
  <c r="I272" i="10" s="1"/>
  <c r="H273" i="10"/>
  <c r="I273" i="10" s="1"/>
  <c r="H274" i="10"/>
  <c r="I274" i="10" s="1"/>
  <c r="H275" i="10"/>
  <c r="I275" i="10" s="1"/>
  <c r="H276" i="10"/>
  <c r="I276" i="10" s="1"/>
  <c r="H277" i="10"/>
  <c r="I277" i="10" s="1"/>
  <c r="H278" i="10"/>
  <c r="I278" i="10" s="1"/>
  <c r="H279" i="10"/>
  <c r="I279" i="10" s="1"/>
  <c r="H280" i="10"/>
  <c r="I280" i="10" s="1"/>
  <c r="H281" i="10"/>
  <c r="I281" i="10" s="1"/>
  <c r="H282" i="10"/>
  <c r="I282" i="10" s="1"/>
  <c r="H283" i="10"/>
  <c r="I283" i="10" s="1"/>
  <c r="H284" i="10"/>
  <c r="I284" i="10" s="1"/>
  <c r="H285" i="10"/>
  <c r="I285" i="10" s="1"/>
  <c r="H286" i="10"/>
  <c r="I286" i="10" s="1"/>
  <c r="H287" i="10"/>
  <c r="I287" i="10" s="1"/>
  <c r="H288" i="10"/>
  <c r="I288" i="10" s="1"/>
  <c r="H289" i="10"/>
  <c r="I289" i="10" s="1"/>
  <c r="H290" i="10"/>
  <c r="I290" i="10" s="1"/>
  <c r="H291" i="10"/>
  <c r="I291" i="10" s="1"/>
  <c r="H292" i="10"/>
  <c r="I292" i="10" s="1"/>
  <c r="H293" i="10"/>
  <c r="I293" i="10" s="1"/>
  <c r="H294" i="10"/>
  <c r="I294" i="10" s="1"/>
  <c r="H295" i="10"/>
  <c r="I295" i="10" s="1"/>
  <c r="H296" i="10"/>
  <c r="I296" i="10" s="1"/>
  <c r="H297" i="10"/>
  <c r="I297" i="10" s="1"/>
  <c r="H298" i="10"/>
  <c r="I298" i="10" s="1"/>
  <c r="H299" i="10"/>
  <c r="I299" i="10" s="1"/>
  <c r="H300" i="10"/>
  <c r="I300" i="10" s="1"/>
  <c r="H301" i="10"/>
  <c r="I301" i="10" s="1"/>
  <c r="H302" i="10"/>
  <c r="I302" i="10" s="1"/>
  <c r="H303" i="10"/>
  <c r="I303" i="10" s="1"/>
  <c r="H304" i="10"/>
  <c r="I304" i="10" s="1"/>
  <c r="H305" i="10"/>
  <c r="I305" i="10" s="1"/>
  <c r="H306" i="10"/>
  <c r="I306" i="10" s="1"/>
  <c r="H307" i="10"/>
  <c r="I307" i="10" s="1"/>
  <c r="H308" i="10"/>
  <c r="I308" i="10" s="1"/>
  <c r="H309" i="10"/>
  <c r="I309" i="10" s="1"/>
  <c r="H310" i="10"/>
  <c r="I310" i="10" s="1"/>
  <c r="H311" i="10"/>
  <c r="I311" i="10" s="1"/>
  <c r="H312" i="10"/>
  <c r="I312" i="10" s="1"/>
  <c r="H313" i="10"/>
  <c r="I313" i="10" s="1"/>
  <c r="H314" i="10"/>
  <c r="I314" i="10" s="1"/>
  <c r="H315" i="10"/>
  <c r="I315" i="10" s="1"/>
  <c r="H316" i="10"/>
  <c r="I316" i="10" s="1"/>
  <c r="H317" i="10"/>
  <c r="I317" i="10" s="1"/>
  <c r="H318" i="10"/>
  <c r="I318" i="10" s="1"/>
  <c r="H319" i="10"/>
  <c r="I319" i="10" s="1"/>
  <c r="H320" i="10"/>
  <c r="I320" i="10" s="1"/>
  <c r="H321" i="10"/>
  <c r="I321" i="10" s="1"/>
  <c r="H322" i="10"/>
  <c r="I322" i="10" s="1"/>
  <c r="H323" i="10"/>
  <c r="I323" i="10" s="1"/>
  <c r="H324" i="10"/>
  <c r="I324" i="10" s="1"/>
  <c r="H325" i="10"/>
  <c r="I325" i="10" s="1"/>
  <c r="H326" i="10"/>
  <c r="I326" i="10" s="1"/>
  <c r="H327" i="10"/>
  <c r="I327" i="10" s="1"/>
  <c r="H328" i="10"/>
  <c r="I328" i="10" s="1"/>
  <c r="H329" i="10"/>
  <c r="I329" i="10" s="1"/>
  <c r="H330" i="10"/>
  <c r="I330" i="10" s="1"/>
  <c r="H331" i="10"/>
  <c r="I331" i="10" s="1"/>
  <c r="H332" i="10"/>
  <c r="I332" i="10" s="1"/>
  <c r="H333" i="10"/>
  <c r="I333" i="10" s="1"/>
  <c r="H334" i="10"/>
  <c r="I334" i="10" s="1"/>
  <c r="H335" i="10"/>
  <c r="I335" i="10" s="1"/>
  <c r="H336" i="10"/>
  <c r="I336" i="10" s="1"/>
  <c r="H337" i="10"/>
  <c r="I337" i="10" s="1"/>
  <c r="H338" i="10"/>
  <c r="I338" i="10" s="1"/>
  <c r="H339" i="10"/>
  <c r="I339" i="10" s="1"/>
  <c r="H340" i="10"/>
  <c r="I340" i="10" s="1"/>
  <c r="H341" i="10"/>
  <c r="I341" i="10" s="1"/>
  <c r="H342" i="10"/>
  <c r="I342" i="10" s="1"/>
  <c r="H343" i="10"/>
  <c r="I343" i="10" s="1"/>
  <c r="H344" i="10"/>
  <c r="I344" i="10" s="1"/>
  <c r="H345" i="10"/>
  <c r="I345" i="10" s="1"/>
  <c r="H346" i="10"/>
  <c r="I346" i="10" s="1"/>
  <c r="H347" i="10"/>
  <c r="I347" i="10" s="1"/>
  <c r="H348" i="10"/>
  <c r="I348" i="10" s="1"/>
  <c r="H349" i="10"/>
  <c r="I349" i="10" s="1"/>
  <c r="H350" i="10"/>
  <c r="I350" i="10" s="1"/>
  <c r="H351" i="10"/>
  <c r="I351" i="10" s="1"/>
  <c r="H352" i="10"/>
  <c r="I352" i="10" s="1"/>
  <c r="H353" i="10"/>
  <c r="I353" i="10" s="1"/>
  <c r="H354" i="10"/>
  <c r="I354" i="10" s="1"/>
  <c r="H355" i="10"/>
  <c r="I355" i="10" s="1"/>
  <c r="H356" i="10"/>
  <c r="I356" i="10" s="1"/>
  <c r="H357" i="10"/>
  <c r="I357" i="10" s="1"/>
  <c r="H358" i="10"/>
  <c r="I358" i="10" s="1"/>
  <c r="H359" i="10"/>
  <c r="I359" i="10" s="1"/>
  <c r="H360" i="10"/>
  <c r="I360" i="10" s="1"/>
  <c r="H361" i="10"/>
  <c r="I361" i="10" s="1"/>
  <c r="H362" i="10"/>
  <c r="I362" i="10" s="1"/>
  <c r="H363" i="10"/>
  <c r="I363" i="10" s="1"/>
  <c r="H364" i="10"/>
  <c r="I364" i="10" s="1"/>
  <c r="H365" i="10"/>
  <c r="I365" i="10" s="1"/>
  <c r="H366" i="10"/>
  <c r="I366" i="10" s="1"/>
  <c r="H367" i="10"/>
  <c r="I367" i="10" s="1"/>
  <c r="H368" i="10"/>
  <c r="I368" i="10" s="1"/>
  <c r="H369" i="10"/>
  <c r="I369" i="10" s="1"/>
  <c r="H370" i="10"/>
  <c r="I370" i="10" s="1"/>
  <c r="H371" i="10"/>
  <c r="I371" i="10" s="1"/>
  <c r="H372" i="10"/>
  <c r="I372" i="10" s="1"/>
  <c r="H373" i="10"/>
  <c r="I373" i="10" s="1"/>
  <c r="H374" i="10"/>
  <c r="I374" i="10" s="1"/>
  <c r="H375" i="10"/>
  <c r="I375" i="10" s="1"/>
  <c r="H376" i="10"/>
  <c r="I376" i="10" s="1"/>
  <c r="H377" i="10"/>
  <c r="I377" i="10" s="1"/>
  <c r="H378" i="10"/>
  <c r="I378" i="10" s="1"/>
  <c r="H379" i="10"/>
  <c r="I379" i="10" s="1"/>
  <c r="H380" i="10"/>
  <c r="I380" i="10" s="1"/>
  <c r="H381" i="10"/>
  <c r="I381" i="10" s="1"/>
  <c r="H382" i="10"/>
  <c r="I382" i="10" s="1"/>
  <c r="H383" i="10"/>
  <c r="I383" i="10" s="1"/>
  <c r="H384" i="10"/>
  <c r="I384" i="10" s="1"/>
  <c r="H385" i="10"/>
  <c r="I385" i="10" s="1"/>
  <c r="H386" i="10"/>
  <c r="I386" i="10" s="1"/>
  <c r="H387" i="10"/>
  <c r="I387" i="10" s="1"/>
  <c r="H388" i="10"/>
  <c r="I388" i="10" s="1"/>
  <c r="H389" i="10"/>
  <c r="I389" i="10" s="1"/>
  <c r="H390" i="10"/>
  <c r="I390" i="10" s="1"/>
  <c r="H391" i="10"/>
  <c r="I391" i="10" s="1"/>
  <c r="H392" i="10"/>
  <c r="I392" i="10" s="1"/>
  <c r="H393" i="10"/>
  <c r="I393" i="10" s="1"/>
  <c r="H394" i="10"/>
  <c r="I394" i="10" s="1"/>
  <c r="H395" i="10"/>
  <c r="I395" i="10" s="1"/>
  <c r="H396" i="10"/>
  <c r="I396" i="10" s="1"/>
  <c r="H397" i="10"/>
  <c r="I397" i="10" s="1"/>
  <c r="H398" i="10"/>
  <c r="I398" i="10" s="1"/>
  <c r="H399" i="10"/>
  <c r="I399" i="10" s="1"/>
  <c r="H400" i="10"/>
  <c r="I400" i="10" s="1"/>
  <c r="H401" i="10"/>
  <c r="I401" i="10" s="1"/>
  <c r="H402" i="10"/>
  <c r="I402" i="10" s="1"/>
  <c r="H403" i="10"/>
  <c r="I403" i="10" s="1"/>
  <c r="H404" i="10"/>
  <c r="I404" i="10" s="1"/>
  <c r="H405" i="10"/>
  <c r="I405" i="10" s="1"/>
  <c r="H406" i="10"/>
  <c r="I406" i="10" s="1"/>
  <c r="H407" i="10"/>
  <c r="I407" i="10" s="1"/>
  <c r="H408" i="10"/>
  <c r="I408" i="10" s="1"/>
  <c r="H409" i="10"/>
  <c r="I409" i="10" s="1"/>
  <c r="H410" i="10"/>
  <c r="I410" i="10" s="1"/>
  <c r="H411" i="10"/>
  <c r="I411" i="10" s="1"/>
  <c r="H412" i="10"/>
  <c r="I412" i="10" s="1"/>
  <c r="H413" i="10"/>
  <c r="I413" i="10" s="1"/>
  <c r="H414" i="10"/>
  <c r="I414" i="10" s="1"/>
  <c r="H415" i="10"/>
  <c r="I415" i="10" s="1"/>
  <c r="H416" i="10"/>
  <c r="I416" i="10" s="1"/>
  <c r="H417" i="10"/>
  <c r="I417" i="10" s="1"/>
  <c r="H418" i="10"/>
  <c r="I418" i="10" s="1"/>
  <c r="H419" i="10"/>
  <c r="I419" i="10" s="1"/>
  <c r="H420" i="10"/>
  <c r="I420" i="10" s="1"/>
  <c r="H421" i="10"/>
  <c r="I421" i="10" s="1"/>
  <c r="H422" i="10"/>
  <c r="I422" i="10" s="1"/>
  <c r="H423" i="10"/>
  <c r="I423" i="10" s="1"/>
  <c r="H424" i="10"/>
  <c r="I424" i="10" s="1"/>
  <c r="H425" i="10"/>
  <c r="I425" i="10" s="1"/>
  <c r="H426" i="10"/>
  <c r="I426" i="10" s="1"/>
  <c r="H427" i="10"/>
  <c r="I427" i="10" s="1"/>
  <c r="H428" i="10"/>
  <c r="I428" i="10" s="1"/>
  <c r="H429" i="10"/>
  <c r="I429" i="10" s="1"/>
  <c r="H430" i="10"/>
  <c r="I430" i="10" s="1"/>
  <c r="H431" i="10"/>
  <c r="I431" i="10" s="1"/>
  <c r="H432" i="10"/>
  <c r="I432" i="10" s="1"/>
  <c r="H433" i="10"/>
  <c r="I433" i="10" s="1"/>
  <c r="H434" i="10"/>
  <c r="I434" i="10" s="1"/>
  <c r="H435" i="10"/>
  <c r="I435" i="10" s="1"/>
  <c r="H436" i="10"/>
  <c r="I436" i="10" s="1"/>
  <c r="H437" i="10"/>
  <c r="I437" i="10" s="1"/>
  <c r="H438" i="10"/>
  <c r="I438" i="10" s="1"/>
  <c r="H439" i="10"/>
  <c r="I439" i="10" s="1"/>
  <c r="H440" i="10"/>
  <c r="I440" i="10" s="1"/>
  <c r="H441" i="10"/>
  <c r="I441" i="10" s="1"/>
  <c r="H442" i="10"/>
  <c r="I442" i="10" s="1"/>
  <c r="H443" i="10"/>
  <c r="I443" i="10" s="1"/>
  <c r="H444" i="10"/>
  <c r="I444" i="10" s="1"/>
  <c r="H445" i="10"/>
  <c r="I445" i="10" s="1"/>
  <c r="H446" i="10"/>
  <c r="I446" i="10" s="1"/>
  <c r="H447" i="10"/>
  <c r="I447" i="10" s="1"/>
  <c r="H448" i="10"/>
  <c r="I448" i="10" s="1"/>
  <c r="H449" i="10"/>
  <c r="I449" i="10" s="1"/>
  <c r="H450" i="10"/>
  <c r="I450" i="10" s="1"/>
  <c r="H451" i="10"/>
  <c r="I451" i="10" s="1"/>
  <c r="H452" i="10"/>
  <c r="I452" i="10" s="1"/>
  <c r="H453" i="10"/>
  <c r="I453" i="10" s="1"/>
  <c r="H454" i="10"/>
  <c r="I454" i="10" s="1"/>
  <c r="H455" i="10"/>
  <c r="I455" i="10" s="1"/>
  <c r="H456" i="10"/>
  <c r="I456" i="10" s="1"/>
  <c r="H457" i="10"/>
  <c r="I457" i="10" s="1"/>
  <c r="H458" i="10"/>
  <c r="I458" i="10" s="1"/>
  <c r="H459" i="10"/>
  <c r="I459" i="10" s="1"/>
  <c r="H460" i="10"/>
  <c r="I460" i="10" s="1"/>
  <c r="H461" i="10"/>
  <c r="I461" i="10" s="1"/>
  <c r="H462" i="10"/>
  <c r="I462" i="10" s="1"/>
  <c r="H463" i="10"/>
  <c r="I463" i="10" s="1"/>
  <c r="H464" i="10"/>
  <c r="I464" i="10" s="1"/>
  <c r="H465" i="10"/>
  <c r="I465" i="10" s="1"/>
  <c r="H466" i="10"/>
  <c r="I466" i="10" s="1"/>
  <c r="H467" i="10"/>
  <c r="I467" i="10" s="1"/>
  <c r="H468" i="10"/>
  <c r="I468" i="10" s="1"/>
  <c r="H469" i="10"/>
  <c r="I469" i="10" s="1"/>
  <c r="H470" i="10"/>
  <c r="I470" i="10" s="1"/>
  <c r="H471" i="10"/>
  <c r="I471" i="10" s="1"/>
  <c r="H472" i="10"/>
  <c r="I472" i="10" s="1"/>
  <c r="H473" i="10"/>
  <c r="I473" i="10" s="1"/>
  <c r="H474" i="10"/>
  <c r="I474" i="10" s="1"/>
  <c r="H475" i="10"/>
  <c r="I475" i="10" s="1"/>
  <c r="H476" i="10"/>
  <c r="I476" i="10" s="1"/>
  <c r="H477" i="10"/>
  <c r="I477" i="10" s="1"/>
  <c r="H478" i="10"/>
  <c r="I478" i="10" s="1"/>
  <c r="H479" i="10"/>
  <c r="I479" i="10" s="1"/>
  <c r="H480" i="10"/>
  <c r="I480" i="10" s="1"/>
  <c r="H481" i="10"/>
  <c r="I481" i="10" s="1"/>
  <c r="H482" i="10"/>
  <c r="I482" i="10" s="1"/>
  <c r="H483" i="10"/>
  <c r="I483" i="10" s="1"/>
  <c r="H484" i="10"/>
  <c r="I484" i="10" s="1"/>
  <c r="H485" i="10"/>
  <c r="I485" i="10" s="1"/>
  <c r="H486" i="10"/>
  <c r="I486" i="10" s="1"/>
  <c r="H487" i="10"/>
  <c r="I487" i="10" s="1"/>
  <c r="H488" i="10"/>
  <c r="I488" i="10" s="1"/>
  <c r="H489" i="10"/>
  <c r="I489" i="10" s="1"/>
  <c r="H490" i="10"/>
  <c r="I490" i="10" s="1"/>
  <c r="H491" i="10"/>
  <c r="I491" i="10" s="1"/>
  <c r="H492" i="10"/>
  <c r="I492" i="10" s="1"/>
  <c r="H493" i="10"/>
  <c r="I493" i="10" s="1"/>
  <c r="H494" i="10"/>
  <c r="I494" i="10" s="1"/>
  <c r="H495" i="10"/>
  <c r="I495" i="10" s="1"/>
  <c r="H496" i="10"/>
  <c r="I496" i="10" s="1"/>
  <c r="H497" i="10"/>
  <c r="I497" i="10" s="1"/>
  <c r="H498" i="10"/>
  <c r="I498" i="10" s="1"/>
  <c r="H499" i="10"/>
  <c r="I499" i="10" s="1"/>
  <c r="H500" i="10"/>
  <c r="I500" i="10" s="1"/>
  <c r="H501" i="10"/>
  <c r="I501" i="10" s="1"/>
  <c r="H502" i="10"/>
  <c r="I502" i="10" s="1"/>
  <c r="H503" i="10"/>
  <c r="I503" i="10" s="1"/>
  <c r="H504" i="10"/>
  <c r="I504" i="10" s="1"/>
  <c r="H505" i="10"/>
  <c r="I505" i="10" s="1"/>
  <c r="H506" i="10"/>
  <c r="I506" i="10" s="1"/>
  <c r="H507" i="10"/>
  <c r="I507" i="10" s="1"/>
  <c r="H508" i="10"/>
  <c r="I508" i="10" s="1"/>
  <c r="H509" i="10"/>
  <c r="I509" i="10" s="1"/>
  <c r="H510" i="10"/>
  <c r="I510" i="10" s="1"/>
  <c r="H511" i="10"/>
  <c r="I511" i="10" s="1"/>
  <c r="H512" i="10"/>
  <c r="I512" i="10" s="1"/>
  <c r="H513" i="10"/>
  <c r="I513" i="10" s="1"/>
  <c r="H514" i="10"/>
  <c r="I514" i="10" s="1"/>
  <c r="H515" i="10"/>
  <c r="I515" i="10" s="1"/>
  <c r="H516" i="10"/>
  <c r="I516" i="10" s="1"/>
  <c r="H517" i="10"/>
  <c r="I517" i="10" s="1"/>
  <c r="H518" i="10"/>
  <c r="I518" i="10" s="1"/>
  <c r="H519" i="10"/>
  <c r="I519" i="10" s="1"/>
  <c r="H520" i="10"/>
  <c r="I520" i="10" s="1"/>
  <c r="H521" i="10"/>
  <c r="I521" i="10" s="1"/>
  <c r="H522" i="10"/>
  <c r="I522" i="10" s="1"/>
  <c r="H523" i="10"/>
  <c r="I523" i="10" s="1"/>
  <c r="H524" i="10"/>
  <c r="I524" i="10" s="1"/>
  <c r="H525" i="10"/>
  <c r="I525" i="10" s="1"/>
  <c r="H526" i="10"/>
  <c r="I526" i="10" s="1"/>
  <c r="H527" i="10"/>
  <c r="I527" i="10" s="1"/>
  <c r="H528" i="10"/>
  <c r="I528" i="10" s="1"/>
  <c r="H529" i="10"/>
  <c r="I529" i="10" s="1"/>
  <c r="H530" i="10"/>
  <c r="I530" i="10" s="1"/>
  <c r="H531" i="10"/>
  <c r="I531" i="10" s="1"/>
  <c r="H532" i="10"/>
  <c r="I532" i="10" s="1"/>
  <c r="H533" i="10"/>
  <c r="I533" i="10" s="1"/>
  <c r="H534" i="10"/>
  <c r="I534" i="10" s="1"/>
  <c r="H535" i="10"/>
  <c r="I535" i="10" s="1"/>
  <c r="H536" i="10"/>
  <c r="I536" i="10" s="1"/>
  <c r="H537" i="10"/>
  <c r="I537" i="10" s="1"/>
  <c r="H538" i="10"/>
  <c r="I538" i="10" s="1"/>
  <c r="H539" i="10"/>
  <c r="I539" i="10" s="1"/>
  <c r="H540" i="10"/>
  <c r="I540" i="10" s="1"/>
  <c r="H541" i="10"/>
  <c r="I541" i="10" s="1"/>
  <c r="H542" i="10"/>
  <c r="I542" i="10" s="1"/>
  <c r="H543" i="10"/>
  <c r="I543" i="10" s="1"/>
  <c r="H544" i="10"/>
  <c r="I544" i="10" s="1"/>
  <c r="H545" i="10"/>
  <c r="I545" i="10" s="1"/>
  <c r="H546" i="10"/>
  <c r="I546" i="10" s="1"/>
  <c r="H547" i="10"/>
  <c r="I547" i="10" s="1"/>
  <c r="H548" i="10"/>
  <c r="I548" i="10" s="1"/>
  <c r="H549" i="10"/>
  <c r="I549" i="10" s="1"/>
  <c r="H550" i="10"/>
  <c r="I550" i="10" s="1"/>
  <c r="H551" i="10"/>
  <c r="I551" i="10" s="1"/>
  <c r="H552" i="10"/>
  <c r="I552" i="10" s="1"/>
  <c r="H553" i="10"/>
  <c r="I553" i="10" s="1"/>
  <c r="H554" i="10"/>
  <c r="I554" i="10" s="1"/>
  <c r="H555" i="10"/>
  <c r="I555" i="10" s="1"/>
  <c r="H556" i="10"/>
  <c r="I556" i="10" s="1"/>
  <c r="H557" i="10"/>
  <c r="I557" i="10" s="1"/>
  <c r="H558" i="10"/>
  <c r="I558" i="10" s="1"/>
  <c r="H559" i="10"/>
  <c r="I559" i="10" s="1"/>
  <c r="H560" i="10"/>
  <c r="I560" i="10" s="1"/>
  <c r="H561" i="10"/>
  <c r="I561" i="10" s="1"/>
  <c r="H562" i="10"/>
  <c r="I562" i="10" s="1"/>
  <c r="H563" i="10"/>
  <c r="I563" i="10" s="1"/>
  <c r="H564" i="10"/>
  <c r="I564" i="10" s="1"/>
  <c r="H565" i="10"/>
  <c r="I565" i="10" s="1"/>
  <c r="H566" i="10"/>
  <c r="I566" i="10" s="1"/>
  <c r="H567" i="10"/>
  <c r="I567" i="10" s="1"/>
  <c r="H568" i="10"/>
  <c r="I568" i="10" s="1"/>
  <c r="H569" i="10"/>
  <c r="I569" i="10" s="1"/>
  <c r="H570" i="10"/>
  <c r="I570" i="10" s="1"/>
  <c r="H571" i="10"/>
  <c r="I571" i="10" s="1"/>
  <c r="H572" i="10"/>
  <c r="I572" i="10" s="1"/>
  <c r="H573" i="10"/>
  <c r="I573" i="10" s="1"/>
  <c r="H574" i="10"/>
  <c r="I574" i="10" s="1"/>
  <c r="H575" i="10"/>
  <c r="I575" i="10" s="1"/>
  <c r="H576" i="10"/>
  <c r="I576" i="10" s="1"/>
  <c r="H577" i="10"/>
  <c r="I577" i="10" s="1"/>
  <c r="H578" i="10"/>
  <c r="I578" i="10" s="1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5" i="5"/>
  <c r="V4" i="5"/>
  <c r="V3" i="5"/>
  <c r="K577" i="10" l="1"/>
  <c r="M577" i="10" s="1"/>
  <c r="J577" i="10"/>
  <c r="K575" i="10"/>
  <c r="M575" i="10" s="1"/>
  <c r="J575" i="10"/>
  <c r="K573" i="10"/>
  <c r="M573" i="10" s="1"/>
  <c r="J573" i="10"/>
  <c r="K571" i="10"/>
  <c r="M571" i="10" s="1"/>
  <c r="J571" i="10"/>
  <c r="K569" i="10"/>
  <c r="M569" i="10" s="1"/>
  <c r="J569" i="10"/>
  <c r="K567" i="10"/>
  <c r="M567" i="10" s="1"/>
  <c r="J567" i="10"/>
  <c r="K565" i="10"/>
  <c r="M565" i="10" s="1"/>
  <c r="J565" i="10"/>
  <c r="K563" i="10"/>
  <c r="M563" i="10" s="1"/>
  <c r="J563" i="10"/>
  <c r="K561" i="10"/>
  <c r="M561" i="10" s="1"/>
  <c r="J561" i="10"/>
  <c r="K559" i="10"/>
  <c r="M559" i="10" s="1"/>
  <c r="J559" i="10"/>
  <c r="K557" i="10"/>
  <c r="M557" i="10" s="1"/>
  <c r="J557" i="10"/>
  <c r="K555" i="10"/>
  <c r="M555" i="10" s="1"/>
  <c r="J555" i="10"/>
  <c r="K553" i="10"/>
  <c r="M553" i="10" s="1"/>
  <c r="J553" i="10"/>
  <c r="K551" i="10"/>
  <c r="M551" i="10" s="1"/>
  <c r="J551" i="10"/>
  <c r="K549" i="10"/>
  <c r="M549" i="10" s="1"/>
  <c r="J549" i="10"/>
  <c r="K547" i="10"/>
  <c r="M547" i="10" s="1"/>
  <c r="J547" i="10"/>
  <c r="K545" i="10"/>
  <c r="M545" i="10" s="1"/>
  <c r="J545" i="10"/>
  <c r="K543" i="10"/>
  <c r="M543" i="10" s="1"/>
  <c r="J543" i="10"/>
  <c r="K541" i="10"/>
  <c r="M541" i="10" s="1"/>
  <c r="J541" i="10"/>
  <c r="K539" i="10"/>
  <c r="M539" i="10" s="1"/>
  <c r="J539" i="10"/>
  <c r="K537" i="10"/>
  <c r="M537" i="10" s="1"/>
  <c r="J537" i="10"/>
  <c r="K535" i="10"/>
  <c r="M535" i="10" s="1"/>
  <c r="J535" i="10"/>
  <c r="K533" i="10"/>
  <c r="M533" i="10" s="1"/>
  <c r="J533" i="10"/>
  <c r="K531" i="10"/>
  <c r="M531" i="10" s="1"/>
  <c r="J531" i="10"/>
  <c r="K529" i="10"/>
  <c r="M529" i="10" s="1"/>
  <c r="J529" i="10"/>
  <c r="K527" i="10"/>
  <c r="M527" i="10" s="1"/>
  <c r="J527" i="10"/>
  <c r="K525" i="10"/>
  <c r="M525" i="10" s="1"/>
  <c r="J525" i="10"/>
  <c r="K523" i="10"/>
  <c r="M523" i="10" s="1"/>
  <c r="J523" i="10"/>
  <c r="K521" i="10"/>
  <c r="M521" i="10" s="1"/>
  <c r="J521" i="10"/>
  <c r="K519" i="10"/>
  <c r="M519" i="10" s="1"/>
  <c r="J519" i="10"/>
  <c r="K517" i="10"/>
  <c r="M517" i="10" s="1"/>
  <c r="J517" i="10"/>
  <c r="K515" i="10"/>
  <c r="M515" i="10" s="1"/>
  <c r="J515" i="10"/>
  <c r="K513" i="10"/>
  <c r="M513" i="10" s="1"/>
  <c r="J513" i="10"/>
  <c r="K511" i="10"/>
  <c r="M511" i="10" s="1"/>
  <c r="J511" i="10"/>
  <c r="K509" i="10"/>
  <c r="M509" i="10" s="1"/>
  <c r="J509" i="10"/>
  <c r="K507" i="10"/>
  <c r="M507" i="10" s="1"/>
  <c r="J507" i="10"/>
  <c r="K505" i="10"/>
  <c r="M505" i="10" s="1"/>
  <c r="J505" i="10"/>
  <c r="K503" i="10"/>
  <c r="M503" i="10" s="1"/>
  <c r="J503" i="10"/>
  <c r="K501" i="10"/>
  <c r="M501" i="10" s="1"/>
  <c r="J501" i="10"/>
  <c r="K499" i="10"/>
  <c r="M499" i="10" s="1"/>
  <c r="J499" i="10"/>
  <c r="K497" i="10"/>
  <c r="M497" i="10" s="1"/>
  <c r="J497" i="10"/>
  <c r="K495" i="10"/>
  <c r="M495" i="10" s="1"/>
  <c r="J495" i="10"/>
  <c r="K493" i="10"/>
  <c r="M493" i="10" s="1"/>
  <c r="J493" i="10"/>
  <c r="K491" i="10"/>
  <c r="M491" i="10" s="1"/>
  <c r="J491" i="10"/>
  <c r="K489" i="10"/>
  <c r="M489" i="10" s="1"/>
  <c r="J489" i="10"/>
  <c r="K487" i="10"/>
  <c r="M487" i="10" s="1"/>
  <c r="J487" i="10"/>
  <c r="K485" i="10"/>
  <c r="M485" i="10" s="1"/>
  <c r="J485" i="10"/>
  <c r="K483" i="10"/>
  <c r="M483" i="10" s="1"/>
  <c r="J483" i="10"/>
  <c r="K481" i="10"/>
  <c r="M481" i="10" s="1"/>
  <c r="J481" i="10"/>
  <c r="K479" i="10"/>
  <c r="M479" i="10" s="1"/>
  <c r="J479" i="10"/>
  <c r="K477" i="10"/>
  <c r="M477" i="10" s="1"/>
  <c r="J477" i="10"/>
  <c r="K475" i="10"/>
  <c r="M475" i="10" s="1"/>
  <c r="J475" i="10"/>
  <c r="K473" i="10"/>
  <c r="M473" i="10" s="1"/>
  <c r="J473" i="10"/>
  <c r="K471" i="10"/>
  <c r="M471" i="10" s="1"/>
  <c r="J471" i="10"/>
  <c r="K469" i="10"/>
  <c r="M469" i="10" s="1"/>
  <c r="J469" i="10"/>
  <c r="K467" i="10"/>
  <c r="M467" i="10" s="1"/>
  <c r="J467" i="10"/>
  <c r="K465" i="10"/>
  <c r="M465" i="10" s="1"/>
  <c r="J465" i="10"/>
  <c r="K463" i="10"/>
  <c r="M463" i="10" s="1"/>
  <c r="J463" i="10"/>
  <c r="K461" i="10"/>
  <c r="M461" i="10" s="1"/>
  <c r="J461" i="10"/>
  <c r="K459" i="10"/>
  <c r="M459" i="10" s="1"/>
  <c r="J459" i="10"/>
  <c r="K457" i="10"/>
  <c r="M457" i="10" s="1"/>
  <c r="J457" i="10"/>
  <c r="K455" i="10"/>
  <c r="M455" i="10" s="1"/>
  <c r="J455" i="10"/>
  <c r="K453" i="10"/>
  <c r="M453" i="10" s="1"/>
  <c r="J453" i="10"/>
  <c r="K451" i="10"/>
  <c r="M451" i="10" s="1"/>
  <c r="J451" i="10"/>
  <c r="K449" i="10"/>
  <c r="M449" i="10" s="1"/>
  <c r="J449" i="10"/>
  <c r="K447" i="10"/>
  <c r="M447" i="10" s="1"/>
  <c r="J447" i="10"/>
  <c r="K445" i="10"/>
  <c r="M445" i="10" s="1"/>
  <c r="J445" i="10"/>
  <c r="K443" i="10"/>
  <c r="M443" i="10" s="1"/>
  <c r="J443" i="10"/>
  <c r="K441" i="10"/>
  <c r="M441" i="10" s="1"/>
  <c r="J441" i="10"/>
  <c r="K439" i="10"/>
  <c r="M439" i="10" s="1"/>
  <c r="J439" i="10"/>
  <c r="K437" i="10"/>
  <c r="M437" i="10" s="1"/>
  <c r="J437" i="10"/>
  <c r="K435" i="10"/>
  <c r="M435" i="10" s="1"/>
  <c r="J435" i="10"/>
  <c r="K433" i="10"/>
  <c r="M433" i="10" s="1"/>
  <c r="J433" i="10"/>
  <c r="K431" i="10"/>
  <c r="M431" i="10" s="1"/>
  <c r="J431" i="10"/>
  <c r="K429" i="10"/>
  <c r="M429" i="10" s="1"/>
  <c r="J429" i="10"/>
  <c r="K427" i="10"/>
  <c r="M427" i="10" s="1"/>
  <c r="J427" i="10"/>
  <c r="K425" i="10"/>
  <c r="M425" i="10" s="1"/>
  <c r="J425" i="10"/>
  <c r="K423" i="10"/>
  <c r="M423" i="10" s="1"/>
  <c r="J423" i="10"/>
  <c r="K421" i="10"/>
  <c r="M421" i="10" s="1"/>
  <c r="J421" i="10"/>
  <c r="K419" i="10"/>
  <c r="M419" i="10" s="1"/>
  <c r="J419" i="10"/>
  <c r="K417" i="10"/>
  <c r="M417" i="10" s="1"/>
  <c r="J417" i="10"/>
  <c r="K415" i="10"/>
  <c r="M415" i="10" s="1"/>
  <c r="J415" i="10"/>
  <c r="K413" i="10"/>
  <c r="M413" i="10" s="1"/>
  <c r="J413" i="10"/>
  <c r="K411" i="10"/>
  <c r="M411" i="10" s="1"/>
  <c r="J411" i="10"/>
  <c r="K409" i="10"/>
  <c r="M409" i="10" s="1"/>
  <c r="J409" i="10"/>
  <c r="K407" i="10"/>
  <c r="M407" i="10" s="1"/>
  <c r="J407" i="10"/>
  <c r="K405" i="10"/>
  <c r="M405" i="10" s="1"/>
  <c r="J405" i="10"/>
  <c r="K578" i="10"/>
  <c r="M578" i="10" s="1"/>
  <c r="J578" i="10"/>
  <c r="K576" i="10"/>
  <c r="M576" i="10" s="1"/>
  <c r="J576" i="10"/>
  <c r="K574" i="10"/>
  <c r="M574" i="10" s="1"/>
  <c r="J574" i="10"/>
  <c r="K572" i="10"/>
  <c r="M572" i="10" s="1"/>
  <c r="J572" i="10"/>
  <c r="K570" i="10"/>
  <c r="M570" i="10" s="1"/>
  <c r="J570" i="10"/>
  <c r="K568" i="10"/>
  <c r="M568" i="10" s="1"/>
  <c r="J568" i="10"/>
  <c r="K566" i="10"/>
  <c r="M566" i="10" s="1"/>
  <c r="J566" i="10"/>
  <c r="K564" i="10"/>
  <c r="M564" i="10" s="1"/>
  <c r="J564" i="10"/>
  <c r="K562" i="10"/>
  <c r="M562" i="10" s="1"/>
  <c r="J562" i="10"/>
  <c r="K560" i="10"/>
  <c r="M560" i="10" s="1"/>
  <c r="J560" i="10"/>
  <c r="K558" i="10"/>
  <c r="M558" i="10" s="1"/>
  <c r="J558" i="10"/>
  <c r="K556" i="10"/>
  <c r="M556" i="10" s="1"/>
  <c r="J556" i="10"/>
  <c r="K554" i="10"/>
  <c r="M554" i="10" s="1"/>
  <c r="J554" i="10"/>
  <c r="K552" i="10"/>
  <c r="M552" i="10" s="1"/>
  <c r="J552" i="10"/>
  <c r="K550" i="10"/>
  <c r="M550" i="10" s="1"/>
  <c r="J550" i="10"/>
  <c r="K548" i="10"/>
  <c r="M548" i="10" s="1"/>
  <c r="J548" i="10"/>
  <c r="K546" i="10"/>
  <c r="M546" i="10" s="1"/>
  <c r="J546" i="10"/>
  <c r="K544" i="10"/>
  <c r="M544" i="10" s="1"/>
  <c r="J544" i="10"/>
  <c r="K542" i="10"/>
  <c r="M542" i="10" s="1"/>
  <c r="J542" i="10"/>
  <c r="K540" i="10"/>
  <c r="M540" i="10" s="1"/>
  <c r="J540" i="10"/>
  <c r="K538" i="10"/>
  <c r="M538" i="10" s="1"/>
  <c r="J538" i="10"/>
  <c r="K536" i="10"/>
  <c r="M536" i="10" s="1"/>
  <c r="J536" i="10"/>
  <c r="K534" i="10"/>
  <c r="M534" i="10" s="1"/>
  <c r="J534" i="10"/>
  <c r="K532" i="10"/>
  <c r="M532" i="10" s="1"/>
  <c r="J532" i="10"/>
  <c r="K530" i="10"/>
  <c r="M530" i="10" s="1"/>
  <c r="J530" i="10"/>
  <c r="K528" i="10"/>
  <c r="M528" i="10" s="1"/>
  <c r="J528" i="10"/>
  <c r="K526" i="10"/>
  <c r="M526" i="10" s="1"/>
  <c r="J526" i="10"/>
  <c r="K524" i="10"/>
  <c r="M524" i="10" s="1"/>
  <c r="J524" i="10"/>
  <c r="K522" i="10"/>
  <c r="M522" i="10" s="1"/>
  <c r="J522" i="10"/>
  <c r="K520" i="10"/>
  <c r="M520" i="10" s="1"/>
  <c r="J520" i="10"/>
  <c r="K518" i="10"/>
  <c r="M518" i="10" s="1"/>
  <c r="J518" i="10"/>
  <c r="K516" i="10"/>
  <c r="M516" i="10" s="1"/>
  <c r="J516" i="10"/>
  <c r="K403" i="10"/>
  <c r="M403" i="10" s="1"/>
  <c r="J403" i="10"/>
  <c r="K401" i="10"/>
  <c r="M401" i="10" s="1"/>
  <c r="J401" i="10"/>
  <c r="K399" i="10"/>
  <c r="M399" i="10" s="1"/>
  <c r="J399" i="10"/>
  <c r="K397" i="10"/>
  <c r="M397" i="10" s="1"/>
  <c r="J397" i="10"/>
  <c r="K395" i="10"/>
  <c r="M395" i="10" s="1"/>
  <c r="J395" i="10"/>
  <c r="K393" i="10"/>
  <c r="M393" i="10" s="1"/>
  <c r="J393" i="10"/>
  <c r="K391" i="10"/>
  <c r="M391" i="10" s="1"/>
  <c r="J391" i="10"/>
  <c r="K389" i="10"/>
  <c r="M389" i="10" s="1"/>
  <c r="J389" i="10"/>
  <c r="K387" i="10"/>
  <c r="M387" i="10" s="1"/>
  <c r="J387" i="10"/>
  <c r="K385" i="10"/>
  <c r="M385" i="10" s="1"/>
  <c r="J385" i="10"/>
  <c r="K383" i="10"/>
  <c r="M383" i="10" s="1"/>
  <c r="J383" i="10"/>
  <c r="K381" i="10"/>
  <c r="M381" i="10" s="1"/>
  <c r="J381" i="10"/>
  <c r="K379" i="10"/>
  <c r="M379" i="10" s="1"/>
  <c r="J379" i="10"/>
  <c r="K377" i="10"/>
  <c r="M377" i="10" s="1"/>
  <c r="J377" i="10"/>
  <c r="K375" i="10"/>
  <c r="M375" i="10" s="1"/>
  <c r="J375" i="10"/>
  <c r="K373" i="10"/>
  <c r="M373" i="10" s="1"/>
  <c r="J373" i="10"/>
  <c r="K371" i="10"/>
  <c r="M371" i="10" s="1"/>
  <c r="J371" i="10"/>
  <c r="K369" i="10"/>
  <c r="M369" i="10" s="1"/>
  <c r="J369" i="10"/>
  <c r="K367" i="10"/>
  <c r="M367" i="10" s="1"/>
  <c r="J367" i="10"/>
  <c r="K365" i="10"/>
  <c r="M365" i="10" s="1"/>
  <c r="J365" i="10"/>
  <c r="K363" i="10"/>
  <c r="M363" i="10" s="1"/>
  <c r="J363" i="10"/>
  <c r="K361" i="10"/>
  <c r="M361" i="10" s="1"/>
  <c r="J361" i="10"/>
  <c r="K359" i="10"/>
  <c r="M359" i="10" s="1"/>
  <c r="J359" i="10"/>
  <c r="K357" i="10"/>
  <c r="M357" i="10" s="1"/>
  <c r="J357" i="10"/>
  <c r="K355" i="10"/>
  <c r="M355" i="10" s="1"/>
  <c r="J355" i="10"/>
  <c r="K353" i="10"/>
  <c r="M353" i="10" s="1"/>
  <c r="J353" i="10"/>
  <c r="K351" i="10"/>
  <c r="M351" i="10" s="1"/>
  <c r="J351" i="10"/>
  <c r="K349" i="10"/>
  <c r="M349" i="10" s="1"/>
  <c r="J349" i="10"/>
  <c r="K347" i="10"/>
  <c r="M347" i="10" s="1"/>
  <c r="J347" i="10"/>
  <c r="K345" i="10"/>
  <c r="M345" i="10" s="1"/>
  <c r="J345" i="10"/>
  <c r="K343" i="10"/>
  <c r="M343" i="10" s="1"/>
  <c r="J343" i="10"/>
  <c r="K341" i="10"/>
  <c r="M341" i="10" s="1"/>
  <c r="J341" i="10"/>
  <c r="K339" i="10"/>
  <c r="M339" i="10" s="1"/>
  <c r="J339" i="10"/>
  <c r="K337" i="10"/>
  <c r="M337" i="10" s="1"/>
  <c r="J337" i="10"/>
  <c r="K335" i="10"/>
  <c r="M335" i="10" s="1"/>
  <c r="J335" i="10"/>
  <c r="K333" i="10"/>
  <c r="M333" i="10" s="1"/>
  <c r="J333" i="10"/>
  <c r="K331" i="10"/>
  <c r="M331" i="10" s="1"/>
  <c r="J331" i="10"/>
  <c r="K329" i="10"/>
  <c r="M329" i="10" s="1"/>
  <c r="J329" i="10"/>
  <c r="K327" i="10"/>
  <c r="M327" i="10" s="1"/>
  <c r="J327" i="10"/>
  <c r="K325" i="10"/>
  <c r="M325" i="10" s="1"/>
  <c r="J325" i="10"/>
  <c r="K323" i="10"/>
  <c r="M323" i="10" s="1"/>
  <c r="J323" i="10"/>
  <c r="K321" i="10"/>
  <c r="M321" i="10" s="1"/>
  <c r="J321" i="10"/>
  <c r="K319" i="10"/>
  <c r="M319" i="10" s="1"/>
  <c r="J319" i="10"/>
  <c r="K317" i="10"/>
  <c r="M317" i="10" s="1"/>
  <c r="J317" i="10"/>
  <c r="K315" i="10"/>
  <c r="M315" i="10" s="1"/>
  <c r="J315" i="10"/>
  <c r="K313" i="10"/>
  <c r="M313" i="10" s="1"/>
  <c r="J313" i="10"/>
  <c r="K311" i="10"/>
  <c r="M311" i="10" s="1"/>
  <c r="J311" i="10"/>
  <c r="K309" i="10"/>
  <c r="M309" i="10" s="1"/>
  <c r="J309" i="10"/>
  <c r="K307" i="10"/>
  <c r="M307" i="10" s="1"/>
  <c r="J307" i="10"/>
  <c r="K305" i="10"/>
  <c r="M305" i="10" s="1"/>
  <c r="J305" i="10"/>
  <c r="K303" i="10"/>
  <c r="M303" i="10" s="1"/>
  <c r="J303" i="10"/>
  <c r="K301" i="10"/>
  <c r="M301" i="10" s="1"/>
  <c r="J301" i="10"/>
  <c r="K299" i="10"/>
  <c r="M299" i="10" s="1"/>
  <c r="J299" i="10"/>
  <c r="K297" i="10"/>
  <c r="M297" i="10" s="1"/>
  <c r="J297" i="10"/>
  <c r="K295" i="10"/>
  <c r="M295" i="10" s="1"/>
  <c r="J295" i="10"/>
  <c r="K293" i="10"/>
  <c r="M293" i="10" s="1"/>
  <c r="J293" i="10"/>
  <c r="K291" i="10"/>
  <c r="M291" i="10" s="1"/>
  <c r="J291" i="10"/>
  <c r="K289" i="10"/>
  <c r="M289" i="10" s="1"/>
  <c r="J289" i="10"/>
  <c r="K287" i="10"/>
  <c r="M287" i="10" s="1"/>
  <c r="J287" i="10"/>
  <c r="K285" i="10"/>
  <c r="M285" i="10" s="1"/>
  <c r="J285" i="10"/>
  <c r="K283" i="10"/>
  <c r="M283" i="10" s="1"/>
  <c r="J283" i="10"/>
  <c r="K281" i="10"/>
  <c r="M281" i="10" s="1"/>
  <c r="J281" i="10"/>
  <c r="K279" i="10"/>
  <c r="M279" i="10" s="1"/>
  <c r="J279" i="10"/>
  <c r="K277" i="10"/>
  <c r="M277" i="10" s="1"/>
  <c r="J277" i="10"/>
  <c r="K275" i="10"/>
  <c r="M275" i="10" s="1"/>
  <c r="J275" i="10"/>
  <c r="K273" i="10"/>
  <c r="M273" i="10" s="1"/>
  <c r="J273" i="10"/>
  <c r="K271" i="10"/>
  <c r="M271" i="10" s="1"/>
  <c r="J271" i="10"/>
  <c r="K269" i="10"/>
  <c r="M269" i="10" s="1"/>
  <c r="J269" i="10"/>
  <c r="K267" i="10"/>
  <c r="M267" i="10" s="1"/>
  <c r="J267" i="10"/>
  <c r="K265" i="10"/>
  <c r="M265" i="10" s="1"/>
  <c r="J265" i="10"/>
  <c r="K263" i="10"/>
  <c r="M263" i="10" s="1"/>
  <c r="J263" i="10"/>
  <c r="K261" i="10"/>
  <c r="M261" i="10" s="1"/>
  <c r="J261" i="10"/>
  <c r="K259" i="10"/>
  <c r="M259" i="10" s="1"/>
  <c r="J259" i="10"/>
  <c r="K257" i="10"/>
  <c r="M257" i="10" s="1"/>
  <c r="J257" i="10"/>
  <c r="K255" i="10"/>
  <c r="M255" i="10" s="1"/>
  <c r="J255" i="10"/>
  <c r="K253" i="10"/>
  <c r="M253" i="10" s="1"/>
  <c r="J253" i="10"/>
  <c r="K251" i="10"/>
  <c r="M251" i="10" s="1"/>
  <c r="J251" i="10"/>
  <c r="K249" i="10"/>
  <c r="M249" i="10" s="1"/>
  <c r="J249" i="10"/>
  <c r="K247" i="10"/>
  <c r="M247" i="10" s="1"/>
  <c r="J247" i="10"/>
  <c r="K245" i="10"/>
  <c r="M245" i="10" s="1"/>
  <c r="J245" i="10"/>
  <c r="K243" i="10"/>
  <c r="M243" i="10" s="1"/>
  <c r="J243" i="10"/>
  <c r="K241" i="10"/>
  <c r="M241" i="10" s="1"/>
  <c r="J241" i="10"/>
  <c r="K239" i="10"/>
  <c r="M239" i="10" s="1"/>
  <c r="J239" i="10"/>
  <c r="K237" i="10"/>
  <c r="M237" i="10" s="1"/>
  <c r="J237" i="10"/>
  <c r="K235" i="10"/>
  <c r="M235" i="10" s="1"/>
  <c r="J235" i="10"/>
  <c r="K233" i="10"/>
  <c r="M233" i="10" s="1"/>
  <c r="J233" i="10"/>
  <c r="K231" i="10"/>
  <c r="M231" i="10" s="1"/>
  <c r="J231" i="10"/>
  <c r="K229" i="10"/>
  <c r="M229" i="10" s="1"/>
  <c r="J229" i="10"/>
  <c r="K227" i="10"/>
  <c r="M227" i="10" s="1"/>
  <c r="J227" i="10"/>
  <c r="K225" i="10"/>
  <c r="M225" i="10" s="1"/>
  <c r="J225" i="10"/>
  <c r="K223" i="10"/>
  <c r="M223" i="10" s="1"/>
  <c r="J223" i="10"/>
  <c r="K221" i="10"/>
  <c r="J221" i="10"/>
  <c r="K219" i="10"/>
  <c r="M219" i="10" s="1"/>
  <c r="J219" i="10"/>
  <c r="K217" i="10"/>
  <c r="J217" i="10"/>
  <c r="K215" i="10"/>
  <c r="M215" i="10" s="1"/>
  <c r="J215" i="10"/>
  <c r="K213" i="10"/>
  <c r="J213" i="10"/>
  <c r="K211" i="10"/>
  <c r="M211" i="10" s="1"/>
  <c r="J211" i="10"/>
  <c r="K209" i="10"/>
  <c r="J209" i="10"/>
  <c r="K514" i="10"/>
  <c r="J514" i="10"/>
  <c r="K512" i="10"/>
  <c r="J512" i="10"/>
  <c r="K510" i="10"/>
  <c r="J510" i="10"/>
  <c r="K508" i="10"/>
  <c r="J508" i="10"/>
  <c r="K506" i="10"/>
  <c r="J506" i="10"/>
  <c r="K504" i="10"/>
  <c r="J504" i="10"/>
  <c r="K502" i="10"/>
  <c r="J502" i="10"/>
  <c r="K500" i="10"/>
  <c r="J500" i="10"/>
  <c r="K498" i="10"/>
  <c r="J498" i="10"/>
  <c r="K496" i="10"/>
  <c r="J496" i="10"/>
  <c r="K494" i="10"/>
  <c r="J494" i="10"/>
  <c r="K492" i="10"/>
  <c r="J492" i="10"/>
  <c r="K490" i="10"/>
  <c r="J490" i="10"/>
  <c r="K488" i="10"/>
  <c r="J488" i="10"/>
  <c r="K486" i="10"/>
  <c r="J486" i="10"/>
  <c r="K484" i="10"/>
  <c r="J484" i="10"/>
  <c r="K482" i="10"/>
  <c r="J482" i="10"/>
  <c r="K480" i="10"/>
  <c r="J480" i="10"/>
  <c r="K478" i="10"/>
  <c r="J478" i="10"/>
  <c r="K476" i="10"/>
  <c r="J476" i="10"/>
  <c r="K474" i="10"/>
  <c r="J474" i="10"/>
  <c r="K472" i="10"/>
  <c r="J472" i="10"/>
  <c r="K470" i="10"/>
  <c r="J470" i="10"/>
  <c r="K468" i="10"/>
  <c r="J468" i="10"/>
  <c r="K466" i="10"/>
  <c r="J466" i="10"/>
  <c r="K464" i="10"/>
  <c r="J464" i="10"/>
  <c r="K462" i="10"/>
  <c r="N462" i="10" s="1"/>
  <c r="J462" i="10"/>
  <c r="K460" i="10"/>
  <c r="L460" i="10" s="1"/>
  <c r="J460" i="10"/>
  <c r="K458" i="10"/>
  <c r="J458" i="10"/>
  <c r="K456" i="10"/>
  <c r="L456" i="10" s="1"/>
  <c r="J456" i="10"/>
  <c r="K454" i="10"/>
  <c r="L454" i="10" s="1"/>
  <c r="J454" i="10"/>
  <c r="K452" i="10"/>
  <c r="L452" i="10" s="1"/>
  <c r="J452" i="10"/>
  <c r="K450" i="10"/>
  <c r="J450" i="10"/>
  <c r="K448" i="10"/>
  <c r="L448" i="10" s="1"/>
  <c r="J448" i="10"/>
  <c r="K446" i="10"/>
  <c r="L446" i="10" s="1"/>
  <c r="J446" i="10"/>
  <c r="K444" i="10"/>
  <c r="L444" i="10" s="1"/>
  <c r="J444" i="10"/>
  <c r="K442" i="10"/>
  <c r="J442" i="10"/>
  <c r="K440" i="10"/>
  <c r="L440" i="10" s="1"/>
  <c r="J440" i="10"/>
  <c r="K438" i="10"/>
  <c r="L438" i="10" s="1"/>
  <c r="J438" i="10"/>
  <c r="K436" i="10"/>
  <c r="L436" i="10" s="1"/>
  <c r="J436" i="10"/>
  <c r="K434" i="10"/>
  <c r="J434" i="10"/>
  <c r="K432" i="10"/>
  <c r="L432" i="10" s="1"/>
  <c r="J432" i="10"/>
  <c r="K430" i="10"/>
  <c r="L430" i="10" s="1"/>
  <c r="J430" i="10"/>
  <c r="K428" i="10"/>
  <c r="L428" i="10" s="1"/>
  <c r="J428" i="10"/>
  <c r="K426" i="10"/>
  <c r="J426" i="10"/>
  <c r="K424" i="10"/>
  <c r="L424" i="10" s="1"/>
  <c r="J424" i="10"/>
  <c r="K422" i="10"/>
  <c r="L422" i="10" s="1"/>
  <c r="J422" i="10"/>
  <c r="K420" i="10"/>
  <c r="L420" i="10" s="1"/>
  <c r="J420" i="10"/>
  <c r="K418" i="10"/>
  <c r="J418" i="10"/>
  <c r="K416" i="10"/>
  <c r="L416" i="10" s="1"/>
  <c r="J416" i="10"/>
  <c r="K414" i="10"/>
  <c r="L414" i="10" s="1"/>
  <c r="J414" i="10"/>
  <c r="K412" i="10"/>
  <c r="L412" i="10" s="1"/>
  <c r="J412" i="10"/>
  <c r="K410" i="10"/>
  <c r="J410" i="10"/>
  <c r="K408" i="10"/>
  <c r="L408" i="10" s="1"/>
  <c r="J408" i="10"/>
  <c r="K406" i="10"/>
  <c r="L406" i="10" s="1"/>
  <c r="J406" i="10"/>
  <c r="K404" i="10"/>
  <c r="L404" i="10" s="1"/>
  <c r="J404" i="10"/>
  <c r="K402" i="10"/>
  <c r="J402" i="10"/>
  <c r="K400" i="10"/>
  <c r="L400" i="10" s="1"/>
  <c r="J400" i="10"/>
  <c r="K398" i="10"/>
  <c r="L398" i="10" s="1"/>
  <c r="J398" i="10"/>
  <c r="K396" i="10"/>
  <c r="L396" i="10" s="1"/>
  <c r="J396" i="10"/>
  <c r="K394" i="10"/>
  <c r="J394" i="10"/>
  <c r="K392" i="10"/>
  <c r="L392" i="10" s="1"/>
  <c r="J392" i="10"/>
  <c r="K390" i="10"/>
  <c r="L390" i="10" s="1"/>
  <c r="J390" i="10"/>
  <c r="K388" i="10"/>
  <c r="L388" i="10" s="1"/>
  <c r="J388" i="10"/>
  <c r="K386" i="10"/>
  <c r="J386" i="10"/>
  <c r="K384" i="10"/>
  <c r="L384" i="10" s="1"/>
  <c r="J384" i="10"/>
  <c r="K382" i="10"/>
  <c r="L382" i="10" s="1"/>
  <c r="J382" i="10"/>
  <c r="K380" i="10"/>
  <c r="L380" i="10" s="1"/>
  <c r="J380" i="10"/>
  <c r="K378" i="10"/>
  <c r="J378" i="10"/>
  <c r="K376" i="10"/>
  <c r="L376" i="10" s="1"/>
  <c r="J376" i="10"/>
  <c r="K374" i="10"/>
  <c r="L374" i="10" s="1"/>
  <c r="J374" i="10"/>
  <c r="K372" i="10"/>
  <c r="L372" i="10" s="1"/>
  <c r="J372" i="10"/>
  <c r="K370" i="10"/>
  <c r="J370" i="10"/>
  <c r="K368" i="10"/>
  <c r="L368" i="10" s="1"/>
  <c r="J368" i="10"/>
  <c r="K366" i="10"/>
  <c r="L366" i="10" s="1"/>
  <c r="J366" i="10"/>
  <c r="K364" i="10"/>
  <c r="L364" i="10" s="1"/>
  <c r="J364" i="10"/>
  <c r="K362" i="10"/>
  <c r="J362" i="10"/>
  <c r="K360" i="10"/>
  <c r="L360" i="10" s="1"/>
  <c r="J360" i="10"/>
  <c r="K358" i="10"/>
  <c r="L358" i="10" s="1"/>
  <c r="J358" i="10"/>
  <c r="K356" i="10"/>
  <c r="L356" i="10" s="1"/>
  <c r="J356" i="10"/>
  <c r="K354" i="10"/>
  <c r="J354" i="10"/>
  <c r="K352" i="10"/>
  <c r="L352" i="10" s="1"/>
  <c r="J352" i="10"/>
  <c r="K350" i="10"/>
  <c r="L350" i="10" s="1"/>
  <c r="J350" i="10"/>
  <c r="K348" i="10"/>
  <c r="L348" i="10" s="1"/>
  <c r="J348" i="10"/>
  <c r="K346" i="10"/>
  <c r="J346" i="10"/>
  <c r="K344" i="10"/>
  <c r="L344" i="10" s="1"/>
  <c r="J344" i="10"/>
  <c r="K342" i="10"/>
  <c r="L342" i="10" s="1"/>
  <c r="J342" i="10"/>
  <c r="K340" i="10"/>
  <c r="L340" i="10" s="1"/>
  <c r="J340" i="10"/>
  <c r="K338" i="10"/>
  <c r="J338" i="10"/>
  <c r="K336" i="10"/>
  <c r="L336" i="10" s="1"/>
  <c r="J336" i="10"/>
  <c r="K334" i="10"/>
  <c r="L334" i="10" s="1"/>
  <c r="J334" i="10"/>
  <c r="K332" i="10"/>
  <c r="L332" i="10" s="1"/>
  <c r="J332" i="10"/>
  <c r="K330" i="10"/>
  <c r="J330" i="10"/>
  <c r="K328" i="10"/>
  <c r="L328" i="10" s="1"/>
  <c r="J328" i="10"/>
  <c r="K326" i="10"/>
  <c r="L326" i="10" s="1"/>
  <c r="J326" i="10"/>
  <c r="K324" i="10"/>
  <c r="L324" i="10" s="1"/>
  <c r="J324" i="10"/>
  <c r="K322" i="10"/>
  <c r="J322" i="10"/>
  <c r="K320" i="10"/>
  <c r="L320" i="10" s="1"/>
  <c r="J320" i="10"/>
  <c r="K318" i="10"/>
  <c r="L318" i="10" s="1"/>
  <c r="J318" i="10"/>
  <c r="K316" i="10"/>
  <c r="L316" i="10" s="1"/>
  <c r="J316" i="10"/>
  <c r="K314" i="10"/>
  <c r="J314" i="10"/>
  <c r="K312" i="10"/>
  <c r="L312" i="10" s="1"/>
  <c r="J312" i="10"/>
  <c r="K310" i="10"/>
  <c r="L310" i="10" s="1"/>
  <c r="J310" i="10"/>
  <c r="K308" i="10"/>
  <c r="L308" i="10" s="1"/>
  <c r="J308" i="10"/>
  <c r="K306" i="10"/>
  <c r="J306" i="10"/>
  <c r="K304" i="10"/>
  <c r="L304" i="10" s="1"/>
  <c r="J304" i="10"/>
  <c r="K302" i="10"/>
  <c r="L302" i="10" s="1"/>
  <c r="J302" i="10"/>
  <c r="K300" i="10"/>
  <c r="L300" i="10" s="1"/>
  <c r="J300" i="10"/>
  <c r="K298" i="10"/>
  <c r="J298" i="10"/>
  <c r="K296" i="10"/>
  <c r="L296" i="10" s="1"/>
  <c r="J296" i="10"/>
  <c r="K294" i="10"/>
  <c r="L294" i="10" s="1"/>
  <c r="J294" i="10"/>
  <c r="K292" i="10"/>
  <c r="L292" i="10" s="1"/>
  <c r="J292" i="10"/>
  <c r="K290" i="10"/>
  <c r="J290" i="10"/>
  <c r="K288" i="10"/>
  <c r="L288" i="10" s="1"/>
  <c r="J288" i="10"/>
  <c r="K286" i="10"/>
  <c r="L286" i="10" s="1"/>
  <c r="J286" i="10"/>
  <c r="K284" i="10"/>
  <c r="L284" i="10" s="1"/>
  <c r="J284" i="10"/>
  <c r="K282" i="10"/>
  <c r="J282" i="10"/>
  <c r="K280" i="10"/>
  <c r="L280" i="10" s="1"/>
  <c r="J280" i="10"/>
  <c r="K278" i="10"/>
  <c r="L278" i="10" s="1"/>
  <c r="J278" i="10"/>
  <c r="K276" i="10"/>
  <c r="L276" i="10" s="1"/>
  <c r="J276" i="10"/>
  <c r="K274" i="10"/>
  <c r="J274" i="10"/>
  <c r="K272" i="10"/>
  <c r="L272" i="10" s="1"/>
  <c r="J272" i="10"/>
  <c r="K270" i="10"/>
  <c r="L270" i="10" s="1"/>
  <c r="J270" i="10"/>
  <c r="K268" i="10"/>
  <c r="L268" i="10" s="1"/>
  <c r="J268" i="10"/>
  <c r="K266" i="10"/>
  <c r="J266" i="10"/>
  <c r="K264" i="10"/>
  <c r="L264" i="10" s="1"/>
  <c r="J264" i="10"/>
  <c r="K262" i="10"/>
  <c r="L262" i="10" s="1"/>
  <c r="J262" i="10"/>
  <c r="K260" i="10"/>
  <c r="L260" i="10" s="1"/>
  <c r="J260" i="10"/>
  <c r="K258" i="10"/>
  <c r="J258" i="10"/>
  <c r="K256" i="10"/>
  <c r="L256" i="10" s="1"/>
  <c r="J256" i="10"/>
  <c r="K254" i="10"/>
  <c r="L254" i="10" s="1"/>
  <c r="J254" i="10"/>
  <c r="K252" i="10"/>
  <c r="L252" i="10" s="1"/>
  <c r="J252" i="10"/>
  <c r="K250" i="10"/>
  <c r="J250" i="10"/>
  <c r="K248" i="10"/>
  <c r="L248" i="10" s="1"/>
  <c r="J248" i="10"/>
  <c r="K246" i="10"/>
  <c r="L246" i="10" s="1"/>
  <c r="J246" i="10"/>
  <c r="K244" i="10"/>
  <c r="L244" i="10" s="1"/>
  <c r="J244" i="10"/>
  <c r="K242" i="10"/>
  <c r="J242" i="10"/>
  <c r="K240" i="10"/>
  <c r="L240" i="10" s="1"/>
  <c r="J240" i="10"/>
  <c r="K238" i="10"/>
  <c r="L238" i="10" s="1"/>
  <c r="J238" i="10"/>
  <c r="K236" i="10"/>
  <c r="L236" i="10" s="1"/>
  <c r="J236" i="10"/>
  <c r="K234" i="10"/>
  <c r="J234" i="10"/>
  <c r="K232" i="10"/>
  <c r="L232" i="10" s="1"/>
  <c r="J232" i="10"/>
  <c r="K230" i="10"/>
  <c r="L230" i="10" s="1"/>
  <c r="J230" i="10"/>
  <c r="K228" i="10"/>
  <c r="L228" i="10" s="1"/>
  <c r="J228" i="10"/>
  <c r="K226" i="10"/>
  <c r="J226" i="10"/>
  <c r="K224" i="10"/>
  <c r="L224" i="10" s="1"/>
  <c r="J224" i="10"/>
  <c r="K222" i="10"/>
  <c r="L222" i="10" s="1"/>
  <c r="J222" i="10"/>
  <c r="K220" i="10"/>
  <c r="L220" i="10" s="1"/>
  <c r="J220" i="10"/>
  <c r="K218" i="10"/>
  <c r="J218" i="10"/>
  <c r="K216" i="10"/>
  <c r="L216" i="10" s="1"/>
  <c r="J216" i="10"/>
  <c r="K214" i="10"/>
  <c r="L214" i="10" s="1"/>
  <c r="J214" i="10"/>
  <c r="K212" i="10"/>
  <c r="L212" i="10" s="1"/>
  <c r="J212" i="10"/>
  <c r="K210" i="10"/>
  <c r="J210" i="10"/>
  <c r="K208" i="10"/>
  <c r="L208" i="10" s="1"/>
  <c r="J208" i="10"/>
  <c r="K206" i="10"/>
  <c r="L206" i="10" s="1"/>
  <c r="J206" i="10"/>
  <c r="K204" i="10"/>
  <c r="L204" i="10" s="1"/>
  <c r="J204" i="10"/>
  <c r="K202" i="10"/>
  <c r="J202" i="10"/>
  <c r="K200" i="10"/>
  <c r="L200" i="10" s="1"/>
  <c r="J200" i="10"/>
  <c r="K198" i="10"/>
  <c r="L198" i="10" s="1"/>
  <c r="J198" i="10"/>
  <c r="K196" i="10"/>
  <c r="L196" i="10" s="1"/>
  <c r="J196" i="10"/>
  <c r="K194" i="10"/>
  <c r="J194" i="10"/>
  <c r="K192" i="10"/>
  <c r="L192" i="10" s="1"/>
  <c r="J192" i="10"/>
  <c r="K190" i="10"/>
  <c r="L190" i="10" s="1"/>
  <c r="J190" i="10"/>
  <c r="K188" i="10"/>
  <c r="L188" i="10" s="1"/>
  <c r="J188" i="10"/>
  <c r="K186" i="10"/>
  <c r="J186" i="10"/>
  <c r="K184" i="10"/>
  <c r="L184" i="10" s="1"/>
  <c r="J184" i="10"/>
  <c r="K182" i="10"/>
  <c r="L182" i="10" s="1"/>
  <c r="J182" i="10"/>
  <c r="K180" i="10"/>
  <c r="L180" i="10" s="1"/>
  <c r="J180" i="10"/>
  <c r="K178" i="10"/>
  <c r="J178" i="10"/>
  <c r="K176" i="10"/>
  <c r="L176" i="10" s="1"/>
  <c r="J176" i="10"/>
  <c r="K174" i="10"/>
  <c r="L174" i="10" s="1"/>
  <c r="J174" i="10"/>
  <c r="K172" i="10"/>
  <c r="L172" i="10" s="1"/>
  <c r="J172" i="10"/>
  <c r="K170" i="10"/>
  <c r="J170" i="10"/>
  <c r="K168" i="10"/>
  <c r="L168" i="10" s="1"/>
  <c r="J168" i="10"/>
  <c r="K166" i="10"/>
  <c r="L166" i="10" s="1"/>
  <c r="J166" i="10"/>
  <c r="K164" i="10"/>
  <c r="L164" i="10" s="1"/>
  <c r="J164" i="10"/>
  <c r="K162" i="10"/>
  <c r="J162" i="10"/>
  <c r="K160" i="10"/>
  <c r="L160" i="10" s="1"/>
  <c r="J160" i="10"/>
  <c r="K158" i="10"/>
  <c r="L158" i="10" s="1"/>
  <c r="J158" i="10"/>
  <c r="K156" i="10"/>
  <c r="L156" i="10" s="1"/>
  <c r="J156" i="10"/>
  <c r="K154" i="10"/>
  <c r="J154" i="10"/>
  <c r="K152" i="10"/>
  <c r="L152" i="10" s="1"/>
  <c r="J152" i="10"/>
  <c r="K150" i="10"/>
  <c r="L150" i="10" s="1"/>
  <c r="J150" i="10"/>
  <c r="K148" i="10"/>
  <c r="L148" i="10" s="1"/>
  <c r="J148" i="10"/>
  <c r="K146" i="10"/>
  <c r="J146" i="10"/>
  <c r="K144" i="10"/>
  <c r="L144" i="10" s="1"/>
  <c r="J144" i="10"/>
  <c r="K142" i="10"/>
  <c r="L142" i="10" s="1"/>
  <c r="J142" i="10"/>
  <c r="K140" i="10"/>
  <c r="L140" i="10" s="1"/>
  <c r="J140" i="10"/>
  <c r="K138" i="10"/>
  <c r="J138" i="10"/>
  <c r="K136" i="10"/>
  <c r="L136" i="10" s="1"/>
  <c r="J136" i="10"/>
  <c r="K134" i="10"/>
  <c r="L134" i="10" s="1"/>
  <c r="J134" i="10"/>
  <c r="K132" i="10"/>
  <c r="L132" i="10" s="1"/>
  <c r="J132" i="10"/>
  <c r="K130" i="10"/>
  <c r="J130" i="10"/>
  <c r="K128" i="10"/>
  <c r="L128" i="10" s="1"/>
  <c r="J128" i="10"/>
  <c r="K126" i="10"/>
  <c r="L126" i="10" s="1"/>
  <c r="J126" i="10"/>
  <c r="K124" i="10"/>
  <c r="L124" i="10" s="1"/>
  <c r="J124" i="10"/>
  <c r="K122" i="10"/>
  <c r="J122" i="10"/>
  <c r="K120" i="10"/>
  <c r="L120" i="10" s="1"/>
  <c r="J120" i="10"/>
  <c r="K118" i="10"/>
  <c r="L118" i="10" s="1"/>
  <c r="J118" i="10"/>
  <c r="K116" i="10"/>
  <c r="L116" i="10" s="1"/>
  <c r="J116" i="10"/>
  <c r="K114" i="10"/>
  <c r="J114" i="10"/>
  <c r="K112" i="10"/>
  <c r="L112" i="10" s="1"/>
  <c r="J112" i="10"/>
  <c r="K110" i="10"/>
  <c r="L110" i="10" s="1"/>
  <c r="J110" i="10"/>
  <c r="K108" i="10"/>
  <c r="L108" i="10" s="1"/>
  <c r="J108" i="10"/>
  <c r="K106" i="10"/>
  <c r="J106" i="10"/>
  <c r="K104" i="10"/>
  <c r="L104" i="10" s="1"/>
  <c r="J104" i="10"/>
  <c r="K102" i="10"/>
  <c r="L102" i="10" s="1"/>
  <c r="J102" i="10"/>
  <c r="K100" i="10"/>
  <c r="L100" i="10" s="1"/>
  <c r="J100" i="10"/>
  <c r="K98" i="10"/>
  <c r="J98" i="10"/>
  <c r="K96" i="10"/>
  <c r="L96" i="10" s="1"/>
  <c r="J96" i="10"/>
  <c r="K94" i="10"/>
  <c r="L94" i="10" s="1"/>
  <c r="J94" i="10"/>
  <c r="K92" i="10"/>
  <c r="L92" i="10" s="1"/>
  <c r="J92" i="10"/>
  <c r="K90" i="10"/>
  <c r="J90" i="10"/>
  <c r="K88" i="10"/>
  <c r="L88" i="10" s="1"/>
  <c r="J88" i="10"/>
  <c r="K86" i="10"/>
  <c r="L86" i="10" s="1"/>
  <c r="J86" i="10"/>
  <c r="K84" i="10"/>
  <c r="L84" i="10" s="1"/>
  <c r="J84" i="10"/>
  <c r="K82" i="10"/>
  <c r="J82" i="10"/>
  <c r="K80" i="10"/>
  <c r="L80" i="10" s="1"/>
  <c r="J80" i="10"/>
  <c r="K78" i="10"/>
  <c r="L78" i="10" s="1"/>
  <c r="J78" i="10"/>
  <c r="K76" i="10"/>
  <c r="L76" i="10" s="1"/>
  <c r="J76" i="10"/>
  <c r="K74" i="10"/>
  <c r="J74" i="10"/>
  <c r="K72" i="10"/>
  <c r="L72" i="10" s="1"/>
  <c r="J72" i="10"/>
  <c r="K70" i="10"/>
  <c r="L70" i="10" s="1"/>
  <c r="J70" i="10"/>
  <c r="K68" i="10"/>
  <c r="L68" i="10" s="1"/>
  <c r="J68" i="10"/>
  <c r="K66" i="10"/>
  <c r="J66" i="10"/>
  <c r="K64" i="10"/>
  <c r="L64" i="10" s="1"/>
  <c r="J64" i="10"/>
  <c r="K62" i="10"/>
  <c r="L62" i="10" s="1"/>
  <c r="J62" i="10"/>
  <c r="K60" i="10"/>
  <c r="L60" i="10" s="1"/>
  <c r="J60" i="10"/>
  <c r="K58" i="10"/>
  <c r="J58" i="10"/>
  <c r="K56" i="10"/>
  <c r="L56" i="10" s="1"/>
  <c r="J56" i="10"/>
  <c r="K54" i="10"/>
  <c r="L54" i="10" s="1"/>
  <c r="J54" i="10"/>
  <c r="K52" i="10"/>
  <c r="L52" i="10" s="1"/>
  <c r="J52" i="10"/>
  <c r="K50" i="10"/>
  <c r="J50" i="10"/>
  <c r="K48" i="10"/>
  <c r="L48" i="10" s="1"/>
  <c r="J48" i="10"/>
  <c r="K46" i="10"/>
  <c r="L46" i="10" s="1"/>
  <c r="J46" i="10"/>
  <c r="K44" i="10"/>
  <c r="L44" i="10" s="1"/>
  <c r="J44" i="10"/>
  <c r="K42" i="10"/>
  <c r="J42" i="10"/>
  <c r="K40" i="10"/>
  <c r="L40" i="10" s="1"/>
  <c r="J40" i="10"/>
  <c r="K38" i="10"/>
  <c r="L38" i="10" s="1"/>
  <c r="J38" i="10"/>
  <c r="K36" i="10"/>
  <c r="L36" i="10" s="1"/>
  <c r="J36" i="10"/>
  <c r="K34" i="10"/>
  <c r="J34" i="10"/>
  <c r="K32" i="10"/>
  <c r="L32" i="10" s="1"/>
  <c r="J32" i="10"/>
  <c r="K30" i="10"/>
  <c r="L30" i="10" s="1"/>
  <c r="J30" i="10"/>
  <c r="K28" i="10"/>
  <c r="L28" i="10" s="1"/>
  <c r="J28" i="10"/>
  <c r="K26" i="10"/>
  <c r="J26" i="10"/>
  <c r="K24" i="10"/>
  <c r="L24" i="10" s="1"/>
  <c r="J24" i="10"/>
  <c r="K22" i="10"/>
  <c r="L22" i="10" s="1"/>
  <c r="J22" i="10"/>
  <c r="K20" i="10"/>
  <c r="L20" i="10" s="1"/>
  <c r="J20" i="10"/>
  <c r="K18" i="10"/>
  <c r="J18" i="10"/>
  <c r="K16" i="10"/>
  <c r="L16" i="10" s="1"/>
  <c r="J16" i="10"/>
  <c r="K14" i="10"/>
  <c r="L14" i="10" s="1"/>
  <c r="J14" i="10"/>
  <c r="K12" i="10"/>
  <c r="L12" i="10" s="1"/>
  <c r="J12" i="10"/>
  <c r="K10" i="10"/>
  <c r="J10" i="10"/>
  <c r="K8" i="10"/>
  <c r="L8" i="10" s="1"/>
  <c r="J8" i="10"/>
  <c r="K6" i="10"/>
  <c r="L6" i="10" s="1"/>
  <c r="J6" i="10"/>
  <c r="J4" i="10"/>
  <c r="K4" i="10"/>
  <c r="M4" i="10" s="1"/>
  <c r="K207" i="10"/>
  <c r="L207" i="10" s="1"/>
  <c r="J207" i="10"/>
  <c r="K205" i="10"/>
  <c r="L205" i="10" s="1"/>
  <c r="J205" i="10"/>
  <c r="K203" i="10"/>
  <c r="J203" i="10"/>
  <c r="K201" i="10"/>
  <c r="L201" i="10" s="1"/>
  <c r="J201" i="10"/>
  <c r="K199" i="10"/>
  <c r="L199" i="10" s="1"/>
  <c r="J199" i="10"/>
  <c r="K197" i="10"/>
  <c r="L197" i="10" s="1"/>
  <c r="J197" i="10"/>
  <c r="K195" i="10"/>
  <c r="J195" i="10"/>
  <c r="K193" i="10"/>
  <c r="L193" i="10" s="1"/>
  <c r="J193" i="10"/>
  <c r="K191" i="10"/>
  <c r="L191" i="10" s="1"/>
  <c r="J191" i="10"/>
  <c r="K189" i="10"/>
  <c r="L189" i="10" s="1"/>
  <c r="J189" i="10"/>
  <c r="K187" i="10"/>
  <c r="J187" i="10"/>
  <c r="K185" i="10"/>
  <c r="L185" i="10" s="1"/>
  <c r="J185" i="10"/>
  <c r="K183" i="10"/>
  <c r="L183" i="10" s="1"/>
  <c r="J183" i="10"/>
  <c r="K181" i="10"/>
  <c r="L181" i="10" s="1"/>
  <c r="J181" i="10"/>
  <c r="K179" i="10"/>
  <c r="J179" i="10"/>
  <c r="K177" i="10"/>
  <c r="L177" i="10" s="1"/>
  <c r="J177" i="10"/>
  <c r="K175" i="10"/>
  <c r="L175" i="10" s="1"/>
  <c r="J175" i="10"/>
  <c r="K173" i="10"/>
  <c r="L173" i="10" s="1"/>
  <c r="J173" i="10"/>
  <c r="K171" i="10"/>
  <c r="J171" i="10"/>
  <c r="K169" i="10"/>
  <c r="L169" i="10" s="1"/>
  <c r="J169" i="10"/>
  <c r="K167" i="10"/>
  <c r="L167" i="10" s="1"/>
  <c r="J167" i="10"/>
  <c r="K165" i="10"/>
  <c r="L165" i="10" s="1"/>
  <c r="J165" i="10"/>
  <c r="K163" i="10"/>
  <c r="J163" i="10"/>
  <c r="K161" i="10"/>
  <c r="L161" i="10" s="1"/>
  <c r="J161" i="10"/>
  <c r="K159" i="10"/>
  <c r="L159" i="10" s="1"/>
  <c r="J159" i="10"/>
  <c r="K157" i="10"/>
  <c r="L157" i="10" s="1"/>
  <c r="J157" i="10"/>
  <c r="K155" i="10"/>
  <c r="J155" i="10"/>
  <c r="K153" i="10"/>
  <c r="L153" i="10" s="1"/>
  <c r="J153" i="10"/>
  <c r="K151" i="10"/>
  <c r="L151" i="10" s="1"/>
  <c r="J151" i="10"/>
  <c r="K149" i="10"/>
  <c r="L149" i="10" s="1"/>
  <c r="J149" i="10"/>
  <c r="K147" i="10"/>
  <c r="J147" i="10"/>
  <c r="K145" i="10"/>
  <c r="L145" i="10" s="1"/>
  <c r="J145" i="10"/>
  <c r="K143" i="10"/>
  <c r="L143" i="10" s="1"/>
  <c r="J143" i="10"/>
  <c r="K141" i="10"/>
  <c r="L141" i="10" s="1"/>
  <c r="J141" i="10"/>
  <c r="K139" i="10"/>
  <c r="J139" i="10"/>
  <c r="K137" i="10"/>
  <c r="L137" i="10" s="1"/>
  <c r="J137" i="10"/>
  <c r="K135" i="10"/>
  <c r="L135" i="10" s="1"/>
  <c r="J135" i="10"/>
  <c r="K133" i="10"/>
  <c r="L133" i="10" s="1"/>
  <c r="J133" i="10"/>
  <c r="K131" i="10"/>
  <c r="J131" i="10"/>
  <c r="K129" i="10"/>
  <c r="L129" i="10" s="1"/>
  <c r="J129" i="10"/>
  <c r="K127" i="10"/>
  <c r="L127" i="10" s="1"/>
  <c r="J127" i="10"/>
  <c r="K125" i="10"/>
  <c r="L125" i="10" s="1"/>
  <c r="J125" i="10"/>
  <c r="K123" i="10"/>
  <c r="J123" i="10"/>
  <c r="K121" i="10"/>
  <c r="L121" i="10" s="1"/>
  <c r="J121" i="10"/>
  <c r="K119" i="10"/>
  <c r="L119" i="10" s="1"/>
  <c r="J119" i="10"/>
  <c r="K117" i="10"/>
  <c r="L117" i="10" s="1"/>
  <c r="J117" i="10"/>
  <c r="K115" i="10"/>
  <c r="J115" i="10"/>
  <c r="K113" i="10"/>
  <c r="L113" i="10" s="1"/>
  <c r="J113" i="10"/>
  <c r="K111" i="10"/>
  <c r="L111" i="10" s="1"/>
  <c r="J111" i="10"/>
  <c r="K109" i="10"/>
  <c r="L109" i="10" s="1"/>
  <c r="J109" i="10"/>
  <c r="K107" i="10"/>
  <c r="J107" i="10"/>
  <c r="K105" i="10"/>
  <c r="L105" i="10" s="1"/>
  <c r="J105" i="10"/>
  <c r="K103" i="10"/>
  <c r="L103" i="10" s="1"/>
  <c r="J103" i="10"/>
  <c r="K101" i="10"/>
  <c r="L101" i="10" s="1"/>
  <c r="J101" i="10"/>
  <c r="K99" i="10"/>
  <c r="J99" i="10"/>
  <c r="K97" i="10"/>
  <c r="L97" i="10" s="1"/>
  <c r="J97" i="10"/>
  <c r="K95" i="10"/>
  <c r="L95" i="10" s="1"/>
  <c r="J95" i="10"/>
  <c r="K93" i="10"/>
  <c r="L93" i="10" s="1"/>
  <c r="J93" i="10"/>
  <c r="K91" i="10"/>
  <c r="J91" i="10"/>
  <c r="K89" i="10"/>
  <c r="L89" i="10" s="1"/>
  <c r="J89" i="10"/>
  <c r="K87" i="10"/>
  <c r="L87" i="10" s="1"/>
  <c r="J87" i="10"/>
  <c r="K85" i="10"/>
  <c r="L85" i="10" s="1"/>
  <c r="J85" i="10"/>
  <c r="K83" i="10"/>
  <c r="J83" i="10"/>
  <c r="K81" i="10"/>
  <c r="L81" i="10" s="1"/>
  <c r="J81" i="10"/>
  <c r="K79" i="10"/>
  <c r="L79" i="10" s="1"/>
  <c r="J79" i="10"/>
  <c r="K77" i="10"/>
  <c r="L77" i="10" s="1"/>
  <c r="J77" i="10"/>
  <c r="K75" i="10"/>
  <c r="J75" i="10"/>
  <c r="K73" i="10"/>
  <c r="L73" i="10" s="1"/>
  <c r="J73" i="10"/>
  <c r="K71" i="10"/>
  <c r="L71" i="10" s="1"/>
  <c r="J71" i="10"/>
  <c r="K69" i="10"/>
  <c r="L69" i="10" s="1"/>
  <c r="J69" i="10"/>
  <c r="K67" i="10"/>
  <c r="J67" i="10"/>
  <c r="K65" i="10"/>
  <c r="L65" i="10" s="1"/>
  <c r="J65" i="10"/>
  <c r="K63" i="10"/>
  <c r="L63" i="10" s="1"/>
  <c r="J63" i="10"/>
  <c r="K61" i="10"/>
  <c r="L61" i="10" s="1"/>
  <c r="J61" i="10"/>
  <c r="K59" i="10"/>
  <c r="J59" i="10"/>
  <c r="K57" i="10"/>
  <c r="L57" i="10" s="1"/>
  <c r="J57" i="10"/>
  <c r="K55" i="10"/>
  <c r="L55" i="10" s="1"/>
  <c r="J55" i="10"/>
  <c r="K53" i="10"/>
  <c r="L53" i="10" s="1"/>
  <c r="J53" i="10"/>
  <c r="K51" i="10"/>
  <c r="J51" i="10"/>
  <c r="K49" i="10"/>
  <c r="L49" i="10" s="1"/>
  <c r="J49" i="10"/>
  <c r="K47" i="10"/>
  <c r="L47" i="10" s="1"/>
  <c r="J47" i="10"/>
  <c r="K45" i="10"/>
  <c r="L45" i="10" s="1"/>
  <c r="J45" i="10"/>
  <c r="K43" i="10"/>
  <c r="J43" i="10"/>
  <c r="K41" i="10"/>
  <c r="L41" i="10" s="1"/>
  <c r="J41" i="10"/>
  <c r="K39" i="10"/>
  <c r="L39" i="10" s="1"/>
  <c r="J39" i="10"/>
  <c r="K37" i="10"/>
  <c r="L37" i="10" s="1"/>
  <c r="J37" i="10"/>
  <c r="K35" i="10"/>
  <c r="J35" i="10"/>
  <c r="K33" i="10"/>
  <c r="L33" i="10" s="1"/>
  <c r="J33" i="10"/>
  <c r="K31" i="10"/>
  <c r="L31" i="10" s="1"/>
  <c r="J31" i="10"/>
  <c r="K29" i="10"/>
  <c r="L29" i="10" s="1"/>
  <c r="J29" i="10"/>
  <c r="K27" i="10"/>
  <c r="J27" i="10"/>
  <c r="K25" i="10"/>
  <c r="L25" i="10" s="1"/>
  <c r="J25" i="10"/>
  <c r="K23" i="10"/>
  <c r="L23" i="10" s="1"/>
  <c r="J23" i="10"/>
  <c r="K21" i="10"/>
  <c r="L21" i="10" s="1"/>
  <c r="J21" i="10"/>
  <c r="K19" i="10"/>
  <c r="J19" i="10"/>
  <c r="K17" i="10"/>
  <c r="L17" i="10" s="1"/>
  <c r="J17" i="10"/>
  <c r="K15" i="10"/>
  <c r="L15" i="10" s="1"/>
  <c r="J15" i="10"/>
  <c r="K13" i="10"/>
  <c r="L13" i="10" s="1"/>
  <c r="J13" i="10"/>
  <c r="K11" i="10"/>
  <c r="J11" i="10"/>
  <c r="K9" i="10"/>
  <c r="L9" i="10" s="1"/>
  <c r="J9" i="10"/>
  <c r="K7" i="10"/>
  <c r="L7" i="10" s="1"/>
  <c r="J7" i="10"/>
  <c r="K5" i="10"/>
  <c r="M5" i="10" s="1"/>
  <c r="J5" i="10"/>
  <c r="L578" i="10"/>
  <c r="L574" i="10"/>
  <c r="L570" i="10"/>
  <c r="L566" i="10"/>
  <c r="L562" i="10"/>
  <c r="L558" i="10"/>
  <c r="L554" i="10"/>
  <c r="L550" i="10"/>
  <c r="L546" i="10"/>
  <c r="L542" i="10"/>
  <c r="L538" i="10"/>
  <c r="L534" i="10"/>
  <c r="L530" i="10"/>
  <c r="L526" i="10"/>
  <c r="L522" i="10"/>
  <c r="L518" i="10"/>
  <c r="L577" i="10"/>
  <c r="O577" i="10"/>
  <c r="L575" i="10"/>
  <c r="O575" i="10"/>
  <c r="L573" i="10"/>
  <c r="O573" i="10"/>
  <c r="L571" i="10"/>
  <c r="O571" i="10"/>
  <c r="L569" i="10"/>
  <c r="O569" i="10"/>
  <c r="L567" i="10"/>
  <c r="O567" i="10"/>
  <c r="L565" i="10"/>
  <c r="O565" i="10"/>
  <c r="L563" i="10"/>
  <c r="O563" i="10"/>
  <c r="L561" i="10"/>
  <c r="O561" i="10"/>
  <c r="L559" i="10"/>
  <c r="O559" i="10"/>
  <c r="L557" i="10"/>
  <c r="O557" i="10"/>
  <c r="L555" i="10"/>
  <c r="O555" i="10"/>
  <c r="L553" i="10"/>
  <c r="O553" i="10"/>
  <c r="L551" i="10"/>
  <c r="O551" i="10"/>
  <c r="L549" i="10"/>
  <c r="O549" i="10"/>
  <c r="L547" i="10"/>
  <c r="O547" i="10"/>
  <c r="L545" i="10"/>
  <c r="O545" i="10"/>
  <c r="L543" i="10"/>
  <c r="O543" i="10"/>
  <c r="L541" i="10"/>
  <c r="O541" i="10"/>
  <c r="L539" i="10"/>
  <c r="O539" i="10"/>
  <c r="L537" i="10"/>
  <c r="O537" i="10"/>
  <c r="L535" i="10"/>
  <c r="O535" i="10"/>
  <c r="L533" i="10"/>
  <c r="O533" i="10"/>
  <c r="L531" i="10"/>
  <c r="O531" i="10"/>
  <c r="L529" i="10"/>
  <c r="O529" i="10"/>
  <c r="L527" i="10"/>
  <c r="O527" i="10"/>
  <c r="L525" i="10"/>
  <c r="O525" i="10"/>
  <c r="L523" i="10"/>
  <c r="O523" i="10"/>
  <c r="L521" i="10"/>
  <c r="O521" i="10"/>
  <c r="L519" i="10"/>
  <c r="O519" i="10"/>
  <c r="L517" i="10"/>
  <c r="O517" i="10"/>
  <c r="L514" i="10"/>
  <c r="L510" i="10"/>
  <c r="L506" i="10"/>
  <c r="L502" i="10"/>
  <c r="L498" i="10"/>
  <c r="L494" i="10"/>
  <c r="L490" i="10"/>
  <c r="L486" i="10"/>
  <c r="L482" i="10"/>
  <c r="L478" i="10"/>
  <c r="L474" i="10"/>
  <c r="L466" i="10"/>
  <c r="L458" i="10"/>
  <c r="L450" i="10"/>
  <c r="L442" i="10"/>
  <c r="L434" i="10"/>
  <c r="L426" i="10"/>
  <c r="L418" i="10"/>
  <c r="L410" i="10"/>
  <c r="L402" i="10"/>
  <c r="L394" i="10"/>
  <c r="L386" i="10"/>
  <c r="L378" i="10"/>
  <c r="L370" i="10"/>
  <c r="L362" i="10"/>
  <c r="L354" i="10"/>
  <c r="L346" i="10"/>
  <c r="L338" i="10"/>
  <c r="L330" i="10"/>
  <c r="L322" i="10"/>
  <c r="L314" i="10"/>
  <c r="L306" i="10"/>
  <c r="L298" i="10"/>
  <c r="L290" i="10"/>
  <c r="L282" i="10"/>
  <c r="L274" i="10"/>
  <c r="L266" i="10"/>
  <c r="L258" i="10"/>
  <c r="L250" i="10"/>
  <c r="L242" i="10"/>
  <c r="L234" i="10"/>
  <c r="L226" i="10"/>
  <c r="L218" i="10"/>
  <c r="L210" i="10"/>
  <c r="L202" i="10"/>
  <c r="L194" i="10"/>
  <c r="L186" i="10"/>
  <c r="L178" i="10"/>
  <c r="L170" i="10"/>
  <c r="L162" i="10"/>
  <c r="L154" i="10"/>
  <c r="L146" i="10"/>
  <c r="L138" i="10"/>
  <c r="L130" i="10"/>
  <c r="L122" i="10"/>
  <c r="L114" i="10"/>
  <c r="L106" i="10"/>
  <c r="L98" i="10"/>
  <c r="L90" i="10"/>
  <c r="L82" i="10"/>
  <c r="L74" i="10"/>
  <c r="L66" i="10"/>
  <c r="L58" i="10"/>
  <c r="L50" i="10"/>
  <c r="L42" i="10"/>
  <c r="L34" i="10"/>
  <c r="L26" i="10"/>
  <c r="L18" i="10"/>
  <c r="L10" i="10"/>
  <c r="L4" i="10"/>
  <c r="L515" i="10"/>
  <c r="O515" i="10"/>
  <c r="L513" i="10"/>
  <c r="O513" i="10"/>
  <c r="L511" i="10"/>
  <c r="O511" i="10"/>
  <c r="L509" i="10"/>
  <c r="O509" i="10"/>
  <c r="L507" i="10"/>
  <c r="O507" i="10"/>
  <c r="L505" i="10"/>
  <c r="O505" i="10"/>
  <c r="L503" i="10"/>
  <c r="O503" i="10"/>
  <c r="L501" i="10"/>
  <c r="O501" i="10"/>
  <c r="L499" i="10"/>
  <c r="O499" i="10"/>
  <c r="L497" i="10"/>
  <c r="O497" i="10"/>
  <c r="L495" i="10"/>
  <c r="O495" i="10"/>
  <c r="L493" i="10"/>
  <c r="O493" i="10"/>
  <c r="L491" i="10"/>
  <c r="O491" i="10"/>
  <c r="L489" i="10"/>
  <c r="O489" i="10"/>
  <c r="L487" i="10"/>
  <c r="O487" i="10"/>
  <c r="L485" i="10"/>
  <c r="O485" i="10"/>
  <c r="L483" i="10"/>
  <c r="O483" i="10"/>
  <c r="L481" i="10"/>
  <c r="O481" i="10"/>
  <c r="L479" i="10"/>
  <c r="O479" i="10"/>
  <c r="L477" i="10"/>
  <c r="O477" i="10"/>
  <c r="L475" i="10"/>
  <c r="O475" i="10"/>
  <c r="L473" i="10"/>
  <c r="O473" i="10"/>
  <c r="L471" i="10"/>
  <c r="O471" i="10"/>
  <c r="L469" i="10"/>
  <c r="O469" i="10"/>
  <c r="L467" i="10"/>
  <c r="O467" i="10"/>
  <c r="L465" i="10"/>
  <c r="O465" i="10"/>
  <c r="L463" i="10"/>
  <c r="O463" i="10"/>
  <c r="L461" i="10"/>
  <c r="O461" i="10"/>
  <c r="L459" i="10"/>
  <c r="O459" i="10"/>
  <c r="L457" i="10"/>
  <c r="O457" i="10"/>
  <c r="L455" i="10"/>
  <c r="O455" i="10"/>
  <c r="L453" i="10"/>
  <c r="O453" i="10"/>
  <c r="L451" i="10"/>
  <c r="O451" i="10"/>
  <c r="L449" i="10"/>
  <c r="O449" i="10"/>
  <c r="L447" i="10"/>
  <c r="O447" i="10"/>
  <c r="L445" i="10"/>
  <c r="O445" i="10"/>
  <c r="L443" i="10"/>
  <c r="O443" i="10"/>
  <c r="L441" i="10"/>
  <c r="O441" i="10"/>
  <c r="L439" i="10"/>
  <c r="O439" i="10"/>
  <c r="L437" i="10"/>
  <c r="O437" i="10"/>
  <c r="L435" i="10"/>
  <c r="O435" i="10"/>
  <c r="L433" i="10"/>
  <c r="O433" i="10"/>
  <c r="L431" i="10"/>
  <c r="O431" i="10"/>
  <c r="L429" i="10"/>
  <c r="O429" i="10"/>
  <c r="L427" i="10"/>
  <c r="O427" i="10"/>
  <c r="L425" i="10"/>
  <c r="O425" i="10"/>
  <c r="L423" i="10"/>
  <c r="O423" i="10"/>
  <c r="L421" i="10"/>
  <c r="O421" i="10"/>
  <c r="L419" i="10"/>
  <c r="O419" i="10"/>
  <c r="L417" i="10"/>
  <c r="O417" i="10"/>
  <c r="L415" i="10"/>
  <c r="O415" i="10"/>
  <c r="L413" i="10"/>
  <c r="O413" i="10"/>
  <c r="L411" i="10"/>
  <c r="O411" i="10"/>
  <c r="L409" i="10"/>
  <c r="O409" i="10"/>
  <c r="L407" i="10"/>
  <c r="O407" i="10"/>
  <c r="L405" i="10"/>
  <c r="O405" i="10"/>
  <c r="L403" i="10"/>
  <c r="O403" i="10"/>
  <c r="L401" i="10"/>
  <c r="O401" i="10"/>
  <c r="L399" i="10"/>
  <c r="O399" i="10"/>
  <c r="L397" i="10"/>
  <c r="O397" i="10"/>
  <c r="L395" i="10"/>
  <c r="O395" i="10"/>
  <c r="L393" i="10"/>
  <c r="O393" i="10"/>
  <c r="L391" i="10"/>
  <c r="O391" i="10"/>
  <c r="L389" i="10"/>
  <c r="O389" i="10"/>
  <c r="L387" i="10"/>
  <c r="O387" i="10"/>
  <c r="L385" i="10"/>
  <c r="O385" i="10"/>
  <c r="L383" i="10"/>
  <c r="O383" i="10"/>
  <c r="L381" i="10"/>
  <c r="O381" i="10"/>
  <c r="L379" i="10"/>
  <c r="O379" i="10"/>
  <c r="L377" i="10"/>
  <c r="O377" i="10"/>
  <c r="L375" i="10"/>
  <c r="O375" i="10"/>
  <c r="L373" i="10"/>
  <c r="O373" i="10"/>
  <c r="L371" i="10"/>
  <c r="O371" i="10"/>
  <c r="L369" i="10"/>
  <c r="O369" i="10"/>
  <c r="L367" i="10"/>
  <c r="O367" i="10"/>
  <c r="L365" i="10"/>
  <c r="O365" i="10"/>
  <c r="L363" i="10"/>
  <c r="O363" i="10"/>
  <c r="L361" i="10"/>
  <c r="O361" i="10"/>
  <c r="L359" i="10"/>
  <c r="O359" i="10"/>
  <c r="L357" i="10"/>
  <c r="O357" i="10"/>
  <c r="L355" i="10"/>
  <c r="O355" i="10"/>
  <c r="L353" i="10"/>
  <c r="O353" i="10"/>
  <c r="L351" i="10"/>
  <c r="O351" i="10"/>
  <c r="L349" i="10"/>
  <c r="O349" i="10"/>
  <c r="L347" i="10"/>
  <c r="O347" i="10"/>
  <c r="L345" i="10"/>
  <c r="O345" i="10"/>
  <c r="L343" i="10"/>
  <c r="O343" i="10"/>
  <c r="L341" i="10"/>
  <c r="O341" i="10"/>
  <c r="L339" i="10"/>
  <c r="O339" i="10"/>
  <c r="L337" i="10"/>
  <c r="O337" i="10"/>
  <c r="L335" i="10"/>
  <c r="O335" i="10"/>
  <c r="L333" i="10"/>
  <c r="O333" i="10"/>
  <c r="L331" i="10"/>
  <c r="O331" i="10"/>
  <c r="L329" i="10"/>
  <c r="O329" i="10"/>
  <c r="L327" i="10"/>
  <c r="O327" i="10"/>
  <c r="L325" i="10"/>
  <c r="O325" i="10"/>
  <c r="O323" i="10"/>
  <c r="O321" i="10"/>
  <c r="O319" i="10"/>
  <c r="O317" i="10"/>
  <c r="O315" i="10"/>
  <c r="O313" i="10"/>
  <c r="O311" i="10"/>
  <c r="O309" i="10"/>
  <c r="O307" i="10"/>
  <c r="O305" i="10"/>
  <c r="O303" i="10"/>
  <c r="O301" i="10"/>
  <c r="O299" i="10"/>
  <c r="O297" i="10"/>
  <c r="O295" i="10"/>
  <c r="O293" i="10"/>
  <c r="O291" i="10"/>
  <c r="O289" i="10"/>
  <c r="O287" i="10"/>
  <c r="O285" i="10"/>
  <c r="O283" i="10"/>
  <c r="O281" i="10"/>
  <c r="O279" i="10"/>
  <c r="O277" i="10"/>
  <c r="O275" i="10"/>
  <c r="L271" i="10"/>
  <c r="L267" i="10"/>
  <c r="L263" i="10"/>
  <c r="L259" i="10"/>
  <c r="L255" i="10"/>
  <c r="L251" i="10"/>
  <c r="L247" i="10"/>
  <c r="L243" i="10"/>
  <c r="L239" i="10"/>
  <c r="L235" i="10"/>
  <c r="L231" i="10"/>
  <c r="L227" i="10"/>
  <c r="L223" i="10"/>
  <c r="L219" i="10"/>
  <c r="L215" i="10"/>
  <c r="L211" i="10"/>
  <c r="L203" i="10"/>
  <c r="L195" i="10"/>
  <c r="L187" i="10"/>
  <c r="L179" i="10"/>
  <c r="L171" i="10"/>
  <c r="L163" i="10"/>
  <c r="L155" i="10"/>
  <c r="L147" i="10"/>
  <c r="L139" i="10"/>
  <c r="L131" i="10"/>
  <c r="L123" i="10"/>
  <c r="L115" i="10"/>
  <c r="L107" i="10"/>
  <c r="L99" i="10"/>
  <c r="L91" i="10"/>
  <c r="L83" i="10"/>
  <c r="L75" i="10"/>
  <c r="L67" i="10"/>
  <c r="L59" i="10"/>
  <c r="L51" i="10"/>
  <c r="L43" i="10"/>
  <c r="L35" i="10"/>
  <c r="L27" i="10"/>
  <c r="L19" i="10"/>
  <c r="L11" i="10"/>
  <c r="N578" i="10"/>
  <c r="P578" i="10"/>
  <c r="N574" i="10"/>
  <c r="P574" i="10"/>
  <c r="N570" i="10"/>
  <c r="P570" i="10"/>
  <c r="N566" i="10"/>
  <c r="P566" i="10"/>
  <c r="N562" i="10"/>
  <c r="P562" i="10"/>
  <c r="N560" i="10"/>
  <c r="P560" i="10"/>
  <c r="N558" i="10"/>
  <c r="P558" i="10"/>
  <c r="N556" i="10"/>
  <c r="P556" i="10"/>
  <c r="N554" i="10"/>
  <c r="P554" i="10"/>
  <c r="N552" i="10"/>
  <c r="P552" i="10"/>
  <c r="N550" i="10"/>
  <c r="P550" i="10"/>
  <c r="N548" i="10"/>
  <c r="P548" i="10"/>
  <c r="N546" i="10"/>
  <c r="P546" i="10"/>
  <c r="N544" i="10"/>
  <c r="P544" i="10"/>
  <c r="N542" i="10"/>
  <c r="P542" i="10"/>
  <c r="N540" i="10"/>
  <c r="P540" i="10"/>
  <c r="N538" i="10"/>
  <c r="P538" i="10"/>
  <c r="N536" i="10"/>
  <c r="P536" i="10"/>
  <c r="N534" i="10"/>
  <c r="P534" i="10"/>
  <c r="N532" i="10"/>
  <c r="P532" i="10"/>
  <c r="N530" i="10"/>
  <c r="P530" i="10"/>
  <c r="N528" i="10"/>
  <c r="P528" i="10"/>
  <c r="N526" i="10"/>
  <c r="P526" i="10"/>
  <c r="N524" i="10"/>
  <c r="P524" i="10"/>
  <c r="N522" i="10"/>
  <c r="P522" i="10"/>
  <c r="N520" i="10"/>
  <c r="P520" i="10"/>
  <c r="N518" i="10"/>
  <c r="P518" i="10"/>
  <c r="N516" i="10"/>
  <c r="P516" i="10"/>
  <c r="N512" i="10"/>
  <c r="N508" i="10"/>
  <c r="N504" i="10"/>
  <c r="N500" i="10"/>
  <c r="N576" i="10"/>
  <c r="P576" i="10"/>
  <c r="N572" i="10"/>
  <c r="P572" i="10"/>
  <c r="N568" i="10"/>
  <c r="P568" i="10"/>
  <c r="N564" i="10"/>
  <c r="P564" i="10"/>
  <c r="N577" i="10"/>
  <c r="P577" i="10"/>
  <c r="N575" i="10"/>
  <c r="P575" i="10"/>
  <c r="N573" i="10"/>
  <c r="P573" i="10"/>
  <c r="N571" i="10"/>
  <c r="P571" i="10"/>
  <c r="N569" i="10"/>
  <c r="P569" i="10"/>
  <c r="N567" i="10"/>
  <c r="P567" i="10"/>
  <c r="N565" i="10"/>
  <c r="P565" i="10"/>
  <c r="N563" i="10"/>
  <c r="P563" i="10"/>
  <c r="N561" i="10"/>
  <c r="P561" i="10"/>
  <c r="N559" i="10"/>
  <c r="P559" i="10"/>
  <c r="N557" i="10"/>
  <c r="P557" i="10"/>
  <c r="N555" i="10"/>
  <c r="P555" i="10"/>
  <c r="N553" i="10"/>
  <c r="P553" i="10"/>
  <c r="N551" i="10"/>
  <c r="P551" i="10"/>
  <c r="N549" i="10"/>
  <c r="P549" i="10"/>
  <c r="N547" i="10"/>
  <c r="P547" i="10"/>
  <c r="N545" i="10"/>
  <c r="P545" i="10"/>
  <c r="N543" i="10"/>
  <c r="P543" i="10"/>
  <c r="N541" i="10"/>
  <c r="P541" i="10"/>
  <c r="N539" i="10"/>
  <c r="P539" i="10"/>
  <c r="N537" i="10"/>
  <c r="P537" i="10"/>
  <c r="N535" i="10"/>
  <c r="P535" i="10"/>
  <c r="N533" i="10"/>
  <c r="P533" i="10"/>
  <c r="N531" i="10"/>
  <c r="P531" i="10"/>
  <c r="N529" i="10"/>
  <c r="P529" i="10"/>
  <c r="N527" i="10"/>
  <c r="P527" i="10"/>
  <c r="N525" i="10"/>
  <c r="P525" i="10"/>
  <c r="N523" i="10"/>
  <c r="P523" i="10"/>
  <c r="N521" i="10"/>
  <c r="P521" i="10"/>
  <c r="N519" i="10"/>
  <c r="P519" i="10"/>
  <c r="N517" i="10"/>
  <c r="P517" i="10"/>
  <c r="P498" i="10"/>
  <c r="P496" i="10"/>
  <c r="P494" i="10"/>
  <c r="P492" i="10"/>
  <c r="P490" i="10"/>
  <c r="P488" i="10"/>
  <c r="P486" i="10"/>
  <c r="P484" i="10"/>
  <c r="P482" i="10"/>
  <c r="P480" i="10"/>
  <c r="P478" i="10"/>
  <c r="P476" i="10"/>
  <c r="P474" i="10"/>
  <c r="P472" i="10"/>
  <c r="N468" i="10"/>
  <c r="N464" i="10"/>
  <c r="N460" i="10"/>
  <c r="N458" i="10"/>
  <c r="N456" i="10"/>
  <c r="N454" i="10"/>
  <c r="N452" i="10"/>
  <c r="N450" i="10"/>
  <c r="N448" i="10"/>
  <c r="N446" i="10"/>
  <c r="N444" i="10"/>
  <c r="N442" i="10"/>
  <c r="N440" i="10"/>
  <c r="N438" i="10"/>
  <c r="N436" i="10"/>
  <c r="N434" i="10"/>
  <c r="N432" i="10"/>
  <c r="N430" i="10"/>
  <c r="N428" i="10"/>
  <c r="N426" i="10"/>
  <c r="N424" i="10"/>
  <c r="N422" i="10"/>
  <c r="N420" i="10"/>
  <c r="N418" i="10"/>
  <c r="N416" i="10"/>
  <c r="N414" i="10"/>
  <c r="N412" i="10"/>
  <c r="N410" i="10"/>
  <c r="N408" i="10"/>
  <c r="N406" i="10"/>
  <c r="N404" i="10"/>
  <c r="N402" i="10"/>
  <c r="N400" i="10"/>
  <c r="N398" i="10"/>
  <c r="N396" i="10"/>
  <c r="N394" i="10"/>
  <c r="N392" i="10"/>
  <c r="N390" i="10"/>
  <c r="N388" i="10"/>
  <c r="N386" i="10"/>
  <c r="N384" i="10"/>
  <c r="N382" i="10"/>
  <c r="N380" i="10"/>
  <c r="N378" i="10"/>
  <c r="N376" i="10"/>
  <c r="N374" i="10"/>
  <c r="N372" i="10"/>
  <c r="N370" i="10"/>
  <c r="N368" i="10"/>
  <c r="N366" i="10"/>
  <c r="N364" i="10"/>
  <c r="N362" i="10"/>
  <c r="N360" i="10"/>
  <c r="N358" i="10"/>
  <c r="N356" i="10"/>
  <c r="N354" i="10"/>
  <c r="N352" i="10"/>
  <c r="N350" i="10"/>
  <c r="N348" i="10"/>
  <c r="N346" i="10"/>
  <c r="N344" i="10"/>
  <c r="N342" i="10"/>
  <c r="N340" i="10"/>
  <c r="N338" i="10"/>
  <c r="N336" i="10"/>
  <c r="N334" i="10"/>
  <c r="N332" i="10"/>
  <c r="N330" i="10"/>
  <c r="N328" i="10"/>
  <c r="N326" i="10"/>
  <c r="N324" i="10"/>
  <c r="N322" i="10"/>
  <c r="N320" i="10"/>
  <c r="N318" i="10"/>
  <c r="N316" i="10"/>
  <c r="N314" i="10"/>
  <c r="N312" i="10"/>
  <c r="N310" i="10"/>
  <c r="N308" i="10"/>
  <c r="N306" i="10"/>
  <c r="N304" i="10"/>
  <c r="P304" i="10"/>
  <c r="N302" i="10"/>
  <c r="P302" i="10"/>
  <c r="N300" i="10"/>
  <c r="P300" i="10"/>
  <c r="N298" i="10"/>
  <c r="P298" i="10"/>
  <c r="N296" i="10"/>
  <c r="P296" i="10"/>
  <c r="N294" i="10"/>
  <c r="P294" i="10"/>
  <c r="N292" i="10"/>
  <c r="P292" i="10"/>
  <c r="N290" i="10"/>
  <c r="P290" i="10"/>
  <c r="N288" i="10"/>
  <c r="P288" i="10"/>
  <c r="N286" i="10"/>
  <c r="P286" i="10"/>
  <c r="N284" i="10"/>
  <c r="P284" i="10"/>
  <c r="N282" i="10"/>
  <c r="P282" i="10"/>
  <c r="N280" i="10"/>
  <c r="P280" i="10"/>
  <c r="N278" i="10"/>
  <c r="P278" i="10"/>
  <c r="N276" i="10"/>
  <c r="P276" i="10"/>
  <c r="N274" i="10"/>
  <c r="P274" i="10"/>
  <c r="N272" i="10"/>
  <c r="P272" i="10"/>
  <c r="N270" i="10"/>
  <c r="P270" i="10"/>
  <c r="N268" i="10"/>
  <c r="P268" i="10"/>
  <c r="N266" i="10"/>
  <c r="P266" i="10"/>
  <c r="N264" i="10"/>
  <c r="P264" i="10"/>
  <c r="N262" i="10"/>
  <c r="P262" i="10"/>
  <c r="N260" i="10"/>
  <c r="P260" i="10"/>
  <c r="N258" i="10"/>
  <c r="P258" i="10"/>
  <c r="N256" i="10"/>
  <c r="P256" i="10"/>
  <c r="N254" i="10"/>
  <c r="P254" i="10"/>
  <c r="N252" i="10"/>
  <c r="P252" i="10"/>
  <c r="N250" i="10"/>
  <c r="P250" i="10"/>
  <c r="N248" i="10"/>
  <c r="P248" i="10"/>
  <c r="N246" i="10"/>
  <c r="P246" i="10"/>
  <c r="N244" i="10"/>
  <c r="P244" i="10"/>
  <c r="N242" i="10"/>
  <c r="P242" i="10"/>
  <c r="N240" i="10"/>
  <c r="P240" i="10"/>
  <c r="N238" i="10"/>
  <c r="P238" i="10"/>
  <c r="N236" i="10"/>
  <c r="P236" i="10"/>
  <c r="N234" i="10"/>
  <c r="P234" i="10"/>
  <c r="N232" i="10"/>
  <c r="P232" i="10"/>
  <c r="N230" i="10"/>
  <c r="P230" i="10"/>
  <c r="N228" i="10"/>
  <c r="P228" i="10"/>
  <c r="N226" i="10"/>
  <c r="P226" i="10"/>
  <c r="N224" i="10"/>
  <c r="P224" i="10"/>
  <c r="N222" i="10"/>
  <c r="P222" i="10"/>
  <c r="N220" i="10"/>
  <c r="P220" i="10"/>
  <c r="N218" i="10"/>
  <c r="P218" i="10"/>
  <c r="N216" i="10"/>
  <c r="P216" i="10"/>
  <c r="N214" i="10"/>
  <c r="P214" i="10"/>
  <c r="N212" i="10"/>
  <c r="P212" i="10"/>
  <c r="N210" i="10"/>
  <c r="P210" i="10"/>
  <c r="N208" i="10"/>
  <c r="P208" i="10"/>
  <c r="N206" i="10"/>
  <c r="P206" i="10"/>
  <c r="N204" i="10"/>
  <c r="P204" i="10"/>
  <c r="N202" i="10"/>
  <c r="P202" i="10"/>
  <c r="N200" i="10"/>
  <c r="P200" i="10"/>
  <c r="N198" i="10"/>
  <c r="P198" i="10"/>
  <c r="N196" i="10"/>
  <c r="P196" i="10"/>
  <c r="N194" i="10"/>
  <c r="P194" i="10"/>
  <c r="N192" i="10"/>
  <c r="P192" i="10"/>
  <c r="N190" i="10"/>
  <c r="P190" i="10"/>
  <c r="N188" i="10"/>
  <c r="P188" i="10"/>
  <c r="N186" i="10"/>
  <c r="P186" i="10"/>
  <c r="N184" i="10"/>
  <c r="P184" i="10"/>
  <c r="N182" i="10"/>
  <c r="P182" i="10"/>
  <c r="N180" i="10"/>
  <c r="P180" i="10"/>
  <c r="N178" i="10"/>
  <c r="P178" i="10"/>
  <c r="N176" i="10"/>
  <c r="P176" i="10"/>
  <c r="N174" i="10"/>
  <c r="P174" i="10"/>
  <c r="N172" i="10"/>
  <c r="P172" i="10"/>
  <c r="N170" i="10"/>
  <c r="P170" i="10"/>
  <c r="N168" i="10"/>
  <c r="P168" i="10"/>
  <c r="N166" i="10"/>
  <c r="P166" i="10"/>
  <c r="N164" i="10"/>
  <c r="P164" i="10"/>
  <c r="N162" i="10"/>
  <c r="P162" i="10"/>
  <c r="N160" i="10"/>
  <c r="P160" i="10"/>
  <c r="N158" i="10"/>
  <c r="P158" i="10"/>
  <c r="N156" i="10"/>
  <c r="P156" i="10"/>
  <c r="N154" i="10"/>
  <c r="P154" i="10"/>
  <c r="N152" i="10"/>
  <c r="P152" i="10"/>
  <c r="N150" i="10"/>
  <c r="P150" i="10"/>
  <c r="N148" i="10"/>
  <c r="P148" i="10"/>
  <c r="N146" i="10"/>
  <c r="P146" i="10"/>
  <c r="N144" i="10"/>
  <c r="P144" i="10"/>
  <c r="N142" i="10"/>
  <c r="P142" i="10"/>
  <c r="N140" i="10"/>
  <c r="P140" i="10"/>
  <c r="N138" i="10"/>
  <c r="P138" i="10"/>
  <c r="N136" i="10"/>
  <c r="P136" i="10"/>
  <c r="N134" i="10"/>
  <c r="P134" i="10"/>
  <c r="N132" i="10"/>
  <c r="P132" i="10"/>
  <c r="N130" i="10"/>
  <c r="P130" i="10"/>
  <c r="N128" i="10"/>
  <c r="P128" i="10"/>
  <c r="N126" i="10"/>
  <c r="P126" i="10"/>
  <c r="N124" i="10"/>
  <c r="P124" i="10"/>
  <c r="N122" i="10"/>
  <c r="P122" i="10"/>
  <c r="N120" i="10"/>
  <c r="P120" i="10"/>
  <c r="N118" i="10"/>
  <c r="P118" i="10"/>
  <c r="N116" i="10"/>
  <c r="P116" i="10"/>
  <c r="N114" i="10"/>
  <c r="P114" i="10"/>
  <c r="N112" i="10"/>
  <c r="P112" i="10"/>
  <c r="N110" i="10"/>
  <c r="P110" i="10"/>
  <c r="N108" i="10"/>
  <c r="P108" i="10"/>
  <c r="N106" i="10"/>
  <c r="P106" i="10"/>
  <c r="N104" i="10"/>
  <c r="P104" i="10"/>
  <c r="N102" i="10"/>
  <c r="P102" i="10"/>
  <c r="N100" i="10"/>
  <c r="P100" i="10"/>
  <c r="N98" i="10"/>
  <c r="P98" i="10"/>
  <c r="N96" i="10"/>
  <c r="P96" i="10"/>
  <c r="N94" i="10"/>
  <c r="P94" i="10"/>
  <c r="N92" i="10"/>
  <c r="P92" i="10"/>
  <c r="N90" i="10"/>
  <c r="P90" i="10"/>
  <c r="N88" i="10"/>
  <c r="P88" i="10"/>
  <c r="N86" i="10"/>
  <c r="P86" i="10"/>
  <c r="N84" i="10"/>
  <c r="P84" i="10"/>
  <c r="N82" i="10"/>
  <c r="P82" i="10"/>
  <c r="N80" i="10"/>
  <c r="P80" i="10"/>
  <c r="N78" i="10"/>
  <c r="P78" i="10"/>
  <c r="N76" i="10"/>
  <c r="P76" i="10"/>
  <c r="N74" i="10"/>
  <c r="P74" i="10"/>
  <c r="N72" i="10"/>
  <c r="P72" i="10"/>
  <c r="N70" i="10"/>
  <c r="P70" i="10"/>
  <c r="N68" i="10"/>
  <c r="P68" i="10"/>
  <c r="N66" i="10"/>
  <c r="P66" i="10"/>
  <c r="N64" i="10"/>
  <c r="P64" i="10"/>
  <c r="N62" i="10"/>
  <c r="P62" i="10"/>
  <c r="N60" i="10"/>
  <c r="P60" i="10"/>
  <c r="N58" i="10"/>
  <c r="P58" i="10"/>
  <c r="N56" i="10"/>
  <c r="P56" i="10"/>
  <c r="N54" i="10"/>
  <c r="P54" i="10"/>
  <c r="N52" i="10"/>
  <c r="P52" i="10"/>
  <c r="N50" i="10"/>
  <c r="P50" i="10"/>
  <c r="N48" i="10"/>
  <c r="P48" i="10"/>
  <c r="N46" i="10"/>
  <c r="P46" i="10"/>
  <c r="N44" i="10"/>
  <c r="P44" i="10"/>
  <c r="N42" i="10"/>
  <c r="P42" i="10"/>
  <c r="N40" i="10"/>
  <c r="P40" i="10"/>
  <c r="N38" i="10"/>
  <c r="P38" i="10"/>
  <c r="N36" i="10"/>
  <c r="P36" i="10"/>
  <c r="N34" i="10"/>
  <c r="P34" i="10"/>
  <c r="N32" i="10"/>
  <c r="P32" i="10"/>
  <c r="N30" i="10"/>
  <c r="P30" i="10"/>
  <c r="N28" i="10"/>
  <c r="P28" i="10"/>
  <c r="N26" i="10"/>
  <c r="P26" i="10"/>
  <c r="N24" i="10"/>
  <c r="P24" i="10"/>
  <c r="N22" i="10"/>
  <c r="P22" i="10"/>
  <c r="N20" i="10"/>
  <c r="P20" i="10"/>
  <c r="N18" i="10"/>
  <c r="P18" i="10"/>
  <c r="N16" i="10"/>
  <c r="P16" i="10"/>
  <c r="N14" i="10"/>
  <c r="P14" i="10"/>
  <c r="N12" i="10"/>
  <c r="P12" i="10"/>
  <c r="N10" i="10"/>
  <c r="P10" i="10"/>
  <c r="N8" i="10"/>
  <c r="P8" i="10"/>
  <c r="N6" i="10"/>
  <c r="P6" i="10"/>
  <c r="N4" i="10"/>
  <c r="N515" i="10"/>
  <c r="P515" i="10"/>
  <c r="N513" i="10"/>
  <c r="P513" i="10"/>
  <c r="N511" i="10"/>
  <c r="P511" i="10"/>
  <c r="N509" i="10"/>
  <c r="P509" i="10"/>
  <c r="N507" i="10"/>
  <c r="P507" i="10"/>
  <c r="N505" i="10"/>
  <c r="P505" i="10"/>
  <c r="N503" i="10"/>
  <c r="P503" i="10"/>
  <c r="N501" i="10"/>
  <c r="P501" i="10"/>
  <c r="N499" i="10"/>
  <c r="P499" i="10"/>
  <c r="N497" i="10"/>
  <c r="P497" i="10"/>
  <c r="N495" i="10"/>
  <c r="P495" i="10"/>
  <c r="N493" i="10"/>
  <c r="P493" i="10"/>
  <c r="N491" i="10"/>
  <c r="P491" i="10"/>
  <c r="N489" i="10"/>
  <c r="P489" i="10"/>
  <c r="N487" i="10"/>
  <c r="P487" i="10"/>
  <c r="N485" i="10"/>
  <c r="P485" i="10"/>
  <c r="N483" i="10"/>
  <c r="P483" i="10"/>
  <c r="N481" i="10"/>
  <c r="P481" i="10"/>
  <c r="N479" i="10"/>
  <c r="P479" i="10"/>
  <c r="N477" i="10"/>
  <c r="P477" i="10"/>
  <c r="N475" i="10"/>
  <c r="P475" i="10"/>
  <c r="N473" i="10"/>
  <c r="P473" i="10"/>
  <c r="N471" i="10"/>
  <c r="P471" i="10"/>
  <c r="N469" i="10"/>
  <c r="P469" i="10"/>
  <c r="N467" i="10"/>
  <c r="P467" i="10"/>
  <c r="N465" i="10"/>
  <c r="P465" i="10"/>
  <c r="N463" i="10"/>
  <c r="P463" i="10"/>
  <c r="N461" i="10"/>
  <c r="P461" i="10"/>
  <c r="N459" i="10"/>
  <c r="P459" i="10"/>
  <c r="N457" i="10"/>
  <c r="P457" i="10"/>
  <c r="N455" i="10"/>
  <c r="P455" i="10"/>
  <c r="N453" i="10"/>
  <c r="P453" i="10"/>
  <c r="N451" i="10"/>
  <c r="P451" i="10"/>
  <c r="N449" i="10"/>
  <c r="P449" i="10"/>
  <c r="N447" i="10"/>
  <c r="P447" i="10"/>
  <c r="N445" i="10"/>
  <c r="P445" i="10"/>
  <c r="N443" i="10"/>
  <c r="P443" i="10"/>
  <c r="N441" i="10"/>
  <c r="P441" i="10"/>
  <c r="N439" i="10"/>
  <c r="P439" i="10"/>
  <c r="N437" i="10"/>
  <c r="P437" i="10"/>
  <c r="N435" i="10"/>
  <c r="P435" i="10"/>
  <c r="N433" i="10"/>
  <c r="P433" i="10"/>
  <c r="N431" i="10"/>
  <c r="P431" i="10"/>
  <c r="N429" i="10"/>
  <c r="P429" i="10"/>
  <c r="N427" i="10"/>
  <c r="P427" i="10"/>
  <c r="N425" i="10"/>
  <c r="P425" i="10"/>
  <c r="N423" i="10"/>
  <c r="P423" i="10"/>
  <c r="N421" i="10"/>
  <c r="P421" i="10"/>
  <c r="N419" i="10"/>
  <c r="P419" i="10"/>
  <c r="N417" i="10"/>
  <c r="P417" i="10"/>
  <c r="N415" i="10"/>
  <c r="P415" i="10"/>
  <c r="N413" i="10"/>
  <c r="P413" i="10"/>
  <c r="N411" i="10"/>
  <c r="P411" i="10"/>
  <c r="N409" i="10"/>
  <c r="P409" i="10"/>
  <c r="N407" i="10"/>
  <c r="P407" i="10"/>
  <c r="N405" i="10"/>
  <c r="P405" i="10"/>
  <c r="N403" i="10"/>
  <c r="P403" i="10"/>
  <c r="N401" i="10"/>
  <c r="P401" i="10"/>
  <c r="N399" i="10"/>
  <c r="P399" i="10"/>
  <c r="N397" i="10"/>
  <c r="P397" i="10"/>
  <c r="N395" i="10"/>
  <c r="P395" i="10"/>
  <c r="N393" i="10"/>
  <c r="P393" i="10"/>
  <c r="N391" i="10"/>
  <c r="P391" i="10"/>
  <c r="N389" i="10"/>
  <c r="P389" i="10"/>
  <c r="N387" i="10"/>
  <c r="P387" i="10"/>
  <c r="N385" i="10"/>
  <c r="P385" i="10"/>
  <c r="N383" i="10"/>
  <c r="P383" i="10"/>
  <c r="N381" i="10"/>
  <c r="P381" i="10"/>
  <c r="N379" i="10"/>
  <c r="P379" i="10"/>
  <c r="N377" i="10"/>
  <c r="P377" i="10"/>
  <c r="N375" i="10"/>
  <c r="P375" i="10"/>
  <c r="N373" i="10"/>
  <c r="P373" i="10"/>
  <c r="N371" i="10"/>
  <c r="P371" i="10"/>
  <c r="N369" i="10"/>
  <c r="P369" i="10"/>
  <c r="N367" i="10"/>
  <c r="P367" i="10"/>
  <c r="N365" i="10"/>
  <c r="P365" i="10"/>
  <c r="N363" i="10"/>
  <c r="P363" i="10"/>
  <c r="N361" i="10"/>
  <c r="P361" i="10"/>
  <c r="N359" i="10"/>
  <c r="P359" i="10"/>
  <c r="N357" i="10"/>
  <c r="P357" i="10"/>
  <c r="N355" i="10"/>
  <c r="P355" i="10"/>
  <c r="N353" i="10"/>
  <c r="P353" i="10"/>
  <c r="N351" i="10"/>
  <c r="P351" i="10"/>
  <c r="N349" i="10"/>
  <c r="P349" i="10"/>
  <c r="N347" i="10"/>
  <c r="P347" i="10"/>
  <c r="N345" i="10"/>
  <c r="P345" i="10"/>
  <c r="N343" i="10"/>
  <c r="P343" i="10"/>
  <c r="N341" i="10"/>
  <c r="P341" i="10"/>
  <c r="N339" i="10"/>
  <c r="P339" i="10"/>
  <c r="N337" i="10"/>
  <c r="P337" i="10"/>
  <c r="N335" i="10"/>
  <c r="P335" i="10"/>
  <c r="N333" i="10"/>
  <c r="P333" i="10"/>
  <c r="N331" i="10"/>
  <c r="P331" i="10"/>
  <c r="N329" i="10"/>
  <c r="P329" i="10"/>
  <c r="N327" i="10"/>
  <c r="P327" i="10"/>
  <c r="N325" i="10"/>
  <c r="P325" i="10"/>
  <c r="N323" i="10"/>
  <c r="P323" i="10"/>
  <c r="N321" i="10"/>
  <c r="P321" i="10"/>
  <c r="N319" i="10"/>
  <c r="P319" i="10"/>
  <c r="N317" i="10"/>
  <c r="P317" i="10"/>
  <c r="N315" i="10"/>
  <c r="P315" i="10"/>
  <c r="N313" i="10"/>
  <c r="P313" i="10"/>
  <c r="N311" i="10"/>
  <c r="P311" i="10"/>
  <c r="N309" i="10"/>
  <c r="P309" i="10"/>
  <c r="N307" i="10"/>
  <c r="P307" i="10"/>
  <c r="N305" i="10"/>
  <c r="P305" i="10"/>
  <c r="N303" i="10"/>
  <c r="P303" i="10"/>
  <c r="N301" i="10"/>
  <c r="P301" i="10"/>
  <c r="N299" i="10"/>
  <c r="P299" i="10"/>
  <c r="N297" i="10"/>
  <c r="P297" i="10"/>
  <c r="N295" i="10"/>
  <c r="P295" i="10"/>
  <c r="N293" i="10"/>
  <c r="P293" i="10"/>
  <c r="N291" i="10"/>
  <c r="P291" i="10"/>
  <c r="N289" i="10"/>
  <c r="P289" i="10"/>
  <c r="N287" i="10"/>
  <c r="P287" i="10"/>
  <c r="N285" i="10"/>
  <c r="P285" i="10"/>
  <c r="N283" i="10"/>
  <c r="P283" i="10"/>
  <c r="N281" i="10"/>
  <c r="P281" i="10"/>
  <c r="N279" i="10"/>
  <c r="P279" i="10"/>
  <c r="N277" i="10"/>
  <c r="P277" i="10"/>
  <c r="N275" i="10"/>
  <c r="P275" i="10"/>
  <c r="N273" i="10"/>
  <c r="P273" i="10"/>
  <c r="N271" i="10"/>
  <c r="P271" i="10"/>
  <c r="N269" i="10"/>
  <c r="P269" i="10"/>
  <c r="N267" i="10"/>
  <c r="P267" i="10"/>
  <c r="N265" i="10"/>
  <c r="P265" i="10"/>
  <c r="N263" i="10"/>
  <c r="P263" i="10"/>
  <c r="N261" i="10"/>
  <c r="P261" i="10"/>
  <c r="N259" i="10"/>
  <c r="P259" i="10"/>
  <c r="N257" i="10"/>
  <c r="P257" i="10"/>
  <c r="N255" i="10"/>
  <c r="P255" i="10"/>
  <c r="N253" i="10"/>
  <c r="P253" i="10"/>
  <c r="N251" i="10"/>
  <c r="P251" i="10"/>
  <c r="N249" i="10"/>
  <c r="P249" i="10"/>
  <c r="N247" i="10"/>
  <c r="P247" i="10"/>
  <c r="N245" i="10"/>
  <c r="P245" i="10"/>
  <c r="N243" i="10"/>
  <c r="P243" i="10"/>
  <c r="N241" i="10"/>
  <c r="P241" i="10"/>
  <c r="N239" i="10"/>
  <c r="P239" i="10"/>
  <c r="N237" i="10"/>
  <c r="P237" i="10"/>
  <c r="N235" i="10"/>
  <c r="P235" i="10"/>
  <c r="N233" i="10"/>
  <c r="P233" i="10"/>
  <c r="N231" i="10"/>
  <c r="P231" i="10"/>
  <c r="N229" i="10"/>
  <c r="P229" i="10"/>
  <c r="N227" i="10"/>
  <c r="P227" i="10"/>
  <c r="N225" i="10"/>
  <c r="P225" i="10"/>
  <c r="N223" i="10"/>
  <c r="P223" i="10"/>
  <c r="N221" i="10"/>
  <c r="P221" i="10"/>
  <c r="N219" i="10"/>
  <c r="P219" i="10"/>
  <c r="N217" i="10"/>
  <c r="P217" i="10"/>
  <c r="N215" i="10"/>
  <c r="P215" i="10"/>
  <c r="N213" i="10"/>
  <c r="P213" i="10"/>
  <c r="N211" i="10"/>
  <c r="P211" i="10"/>
  <c r="N209" i="10"/>
  <c r="P209" i="10"/>
  <c r="N207" i="10"/>
  <c r="P207" i="10"/>
  <c r="N205" i="10"/>
  <c r="P205" i="10"/>
  <c r="N203" i="10"/>
  <c r="P203" i="10"/>
  <c r="N201" i="10"/>
  <c r="P201" i="10"/>
  <c r="N199" i="10"/>
  <c r="P199" i="10"/>
  <c r="N197" i="10"/>
  <c r="P197" i="10"/>
  <c r="N195" i="10"/>
  <c r="P195" i="10"/>
  <c r="N193" i="10"/>
  <c r="P193" i="10"/>
  <c r="N191" i="10"/>
  <c r="P191" i="10"/>
  <c r="N189" i="10"/>
  <c r="P189" i="10"/>
  <c r="N187" i="10"/>
  <c r="P187" i="10"/>
  <c r="N185" i="10"/>
  <c r="P185" i="10"/>
  <c r="N183" i="10"/>
  <c r="P183" i="10"/>
  <c r="N181" i="10"/>
  <c r="P181" i="10"/>
  <c r="N179" i="10"/>
  <c r="P179" i="10"/>
  <c r="N177" i="10"/>
  <c r="P177" i="10"/>
  <c r="N175" i="10"/>
  <c r="P175" i="10"/>
  <c r="N173" i="10"/>
  <c r="P173" i="10"/>
  <c r="N171" i="10"/>
  <c r="P171" i="10"/>
  <c r="N169" i="10"/>
  <c r="P169" i="10"/>
  <c r="N167" i="10"/>
  <c r="P167" i="10"/>
  <c r="N165" i="10"/>
  <c r="P165" i="10"/>
  <c r="N163" i="10"/>
  <c r="P163" i="10"/>
  <c r="N161" i="10"/>
  <c r="P161" i="10"/>
  <c r="N159" i="10"/>
  <c r="P159" i="10"/>
  <c r="N157" i="10"/>
  <c r="P157" i="10"/>
  <c r="N155" i="10"/>
  <c r="P155" i="10"/>
  <c r="N153" i="10"/>
  <c r="P153" i="10"/>
  <c r="N151" i="10"/>
  <c r="P151" i="10"/>
  <c r="N149" i="10"/>
  <c r="P149" i="10"/>
  <c r="N147" i="10"/>
  <c r="P147" i="10"/>
  <c r="N145" i="10"/>
  <c r="P145" i="10"/>
  <c r="N143" i="10"/>
  <c r="P143" i="10"/>
  <c r="N141" i="10"/>
  <c r="P141" i="10"/>
  <c r="N139" i="10"/>
  <c r="P139" i="10"/>
  <c r="N137" i="10"/>
  <c r="P137" i="10"/>
  <c r="N135" i="10"/>
  <c r="P135" i="10"/>
  <c r="N133" i="10"/>
  <c r="P133" i="10"/>
  <c r="N131" i="10"/>
  <c r="P131" i="10"/>
  <c r="N129" i="10"/>
  <c r="P129" i="10"/>
  <c r="N127" i="10"/>
  <c r="P127" i="10"/>
  <c r="N125" i="10"/>
  <c r="P125" i="10"/>
  <c r="N123" i="10"/>
  <c r="P123" i="10"/>
  <c r="N121" i="10"/>
  <c r="P121" i="10"/>
  <c r="N119" i="10"/>
  <c r="P119" i="10"/>
  <c r="N117" i="10"/>
  <c r="P117" i="10"/>
  <c r="N115" i="10"/>
  <c r="P115" i="10"/>
  <c r="N113" i="10"/>
  <c r="P113" i="10"/>
  <c r="N111" i="10"/>
  <c r="P111" i="10"/>
  <c r="N109" i="10"/>
  <c r="P109" i="10"/>
  <c r="N107" i="10"/>
  <c r="P107" i="10"/>
  <c r="N105" i="10"/>
  <c r="P105" i="10"/>
  <c r="N103" i="10"/>
  <c r="P103" i="10"/>
  <c r="N101" i="10"/>
  <c r="P101" i="10"/>
  <c r="N99" i="10"/>
  <c r="P99" i="10"/>
  <c r="N97" i="10"/>
  <c r="P97" i="10"/>
  <c r="N95" i="10"/>
  <c r="P95" i="10"/>
  <c r="N93" i="10"/>
  <c r="P93" i="10"/>
  <c r="N91" i="10"/>
  <c r="P91" i="10"/>
  <c r="N89" i="10"/>
  <c r="P89" i="10"/>
  <c r="N87" i="10"/>
  <c r="P87" i="10"/>
  <c r="N85" i="10"/>
  <c r="P85" i="10"/>
  <c r="N83" i="10"/>
  <c r="P83" i="10"/>
  <c r="N81" i="10"/>
  <c r="P81" i="10"/>
  <c r="N79" i="10"/>
  <c r="P79" i="10"/>
  <c r="N77" i="10"/>
  <c r="P77" i="10"/>
  <c r="N75" i="10"/>
  <c r="P75" i="10"/>
  <c r="N73" i="10"/>
  <c r="P73" i="10"/>
  <c r="N71" i="10"/>
  <c r="P71" i="10"/>
  <c r="N69" i="10"/>
  <c r="P69" i="10"/>
  <c r="N67" i="10"/>
  <c r="P67" i="10"/>
  <c r="N65" i="10"/>
  <c r="P65" i="10"/>
  <c r="N63" i="10"/>
  <c r="P63" i="10"/>
  <c r="N61" i="10"/>
  <c r="P61" i="10"/>
  <c r="N59" i="10"/>
  <c r="P59" i="10"/>
  <c r="N57" i="10"/>
  <c r="P57" i="10"/>
  <c r="N55" i="10"/>
  <c r="P55" i="10"/>
  <c r="N53" i="10"/>
  <c r="P53" i="10"/>
  <c r="N51" i="10"/>
  <c r="P51" i="10"/>
  <c r="N49" i="10"/>
  <c r="P49" i="10"/>
  <c r="N47" i="10"/>
  <c r="P47" i="10"/>
  <c r="N45" i="10"/>
  <c r="P45" i="10"/>
  <c r="N43" i="10"/>
  <c r="P43" i="10"/>
  <c r="N41" i="10"/>
  <c r="P41" i="10"/>
  <c r="N39" i="10"/>
  <c r="P39" i="10"/>
  <c r="N37" i="10"/>
  <c r="P37" i="10"/>
  <c r="N35" i="10"/>
  <c r="P35" i="10"/>
  <c r="N33" i="10"/>
  <c r="P33" i="10"/>
  <c r="N31" i="10"/>
  <c r="P31" i="10"/>
  <c r="N29" i="10"/>
  <c r="P29" i="10"/>
  <c r="N27" i="10"/>
  <c r="P27" i="10"/>
  <c r="N25" i="10"/>
  <c r="P25" i="10"/>
  <c r="N23" i="10"/>
  <c r="P23" i="10"/>
  <c r="N21" i="10"/>
  <c r="P21" i="10"/>
  <c r="N19" i="10"/>
  <c r="P19" i="10"/>
  <c r="N17" i="10"/>
  <c r="P17" i="10"/>
  <c r="N15" i="10"/>
  <c r="P15" i="10"/>
  <c r="N13" i="10"/>
  <c r="P13" i="10"/>
  <c r="N11" i="10"/>
  <c r="P11" i="10"/>
  <c r="N9" i="10"/>
  <c r="P9" i="10"/>
  <c r="N7" i="10"/>
  <c r="P7" i="10"/>
  <c r="Q475" i="10"/>
  <c r="R475" i="10" s="1"/>
  <c r="O5" i="10"/>
  <c r="Q575" i="10"/>
  <c r="R575" i="10" s="1"/>
  <c r="W575" i="10"/>
  <c r="V575" i="10" s="1"/>
  <c r="Q571" i="10"/>
  <c r="R571" i="10" s="1"/>
  <c r="W571" i="10"/>
  <c r="V571" i="10" s="1"/>
  <c r="Q567" i="10"/>
  <c r="R567" i="10" s="1"/>
  <c r="W567" i="10"/>
  <c r="V567" i="10" s="1"/>
  <c r="Q563" i="10"/>
  <c r="R563" i="10" s="1"/>
  <c r="W563" i="10"/>
  <c r="V563" i="10" s="1"/>
  <c r="Q559" i="10"/>
  <c r="R559" i="10" s="1"/>
  <c r="W559" i="10"/>
  <c r="V559" i="10" s="1"/>
  <c r="Q555" i="10"/>
  <c r="R555" i="10" s="1"/>
  <c r="W555" i="10"/>
  <c r="V555" i="10" s="1"/>
  <c r="Q551" i="10"/>
  <c r="R551" i="10" s="1"/>
  <c r="W551" i="10"/>
  <c r="V551" i="10" s="1"/>
  <c r="Q578" i="10"/>
  <c r="R578" i="10" s="1"/>
  <c r="W578" i="10"/>
  <c r="V578" i="10" s="1"/>
  <c r="Q576" i="10"/>
  <c r="R576" i="10" s="1"/>
  <c r="W576" i="10"/>
  <c r="V576" i="10" s="1"/>
  <c r="Q574" i="10"/>
  <c r="R574" i="10" s="1"/>
  <c r="W574" i="10"/>
  <c r="V574" i="10" s="1"/>
  <c r="Q572" i="10"/>
  <c r="R572" i="10" s="1"/>
  <c r="W572" i="10"/>
  <c r="V572" i="10" s="1"/>
  <c r="Q570" i="10"/>
  <c r="R570" i="10" s="1"/>
  <c r="W570" i="10"/>
  <c r="V570" i="10" s="1"/>
  <c r="Q568" i="10"/>
  <c r="R568" i="10" s="1"/>
  <c r="W568" i="10"/>
  <c r="V568" i="10" s="1"/>
  <c r="Q566" i="10"/>
  <c r="R566" i="10" s="1"/>
  <c r="W566" i="10"/>
  <c r="V566" i="10" s="1"/>
  <c r="Q564" i="10"/>
  <c r="R564" i="10" s="1"/>
  <c r="W564" i="10"/>
  <c r="V564" i="10" s="1"/>
  <c r="Q562" i="10"/>
  <c r="R562" i="10" s="1"/>
  <c r="W562" i="10"/>
  <c r="V562" i="10" s="1"/>
  <c r="Q560" i="10"/>
  <c r="R560" i="10" s="1"/>
  <c r="W560" i="10"/>
  <c r="V560" i="10" s="1"/>
  <c r="Q558" i="10"/>
  <c r="R558" i="10" s="1"/>
  <c r="W558" i="10"/>
  <c r="V558" i="10" s="1"/>
  <c r="Q556" i="10"/>
  <c r="R556" i="10" s="1"/>
  <c r="W556" i="10"/>
  <c r="V556" i="10" s="1"/>
  <c r="Q554" i="10"/>
  <c r="R554" i="10" s="1"/>
  <c r="W554" i="10"/>
  <c r="V554" i="10" s="1"/>
  <c r="Q552" i="10"/>
  <c r="R552" i="10" s="1"/>
  <c r="W552" i="10"/>
  <c r="V552" i="10" s="1"/>
  <c r="Q550" i="10"/>
  <c r="R550" i="10" s="1"/>
  <c r="W550" i="10"/>
  <c r="V550" i="10" s="1"/>
  <c r="Q548" i="10"/>
  <c r="R548" i="10" s="1"/>
  <c r="W548" i="10"/>
  <c r="V548" i="10" s="1"/>
  <c r="Q546" i="10"/>
  <c r="R546" i="10" s="1"/>
  <c r="W546" i="10"/>
  <c r="V546" i="10" s="1"/>
  <c r="Q544" i="10"/>
  <c r="R544" i="10" s="1"/>
  <c r="W544" i="10"/>
  <c r="V544" i="10" s="1"/>
  <c r="Q542" i="10"/>
  <c r="R542" i="10" s="1"/>
  <c r="W542" i="10"/>
  <c r="V542" i="10" s="1"/>
  <c r="Q540" i="10"/>
  <c r="R540" i="10" s="1"/>
  <c r="W540" i="10"/>
  <c r="V540" i="10" s="1"/>
  <c r="Q538" i="10"/>
  <c r="R538" i="10" s="1"/>
  <c r="W538" i="10"/>
  <c r="V538" i="10" s="1"/>
  <c r="Q536" i="10"/>
  <c r="R536" i="10" s="1"/>
  <c r="W536" i="10"/>
  <c r="V536" i="10" s="1"/>
  <c r="Q534" i="10"/>
  <c r="R534" i="10" s="1"/>
  <c r="W534" i="10"/>
  <c r="V534" i="10" s="1"/>
  <c r="Q532" i="10"/>
  <c r="R532" i="10" s="1"/>
  <c r="W532" i="10"/>
  <c r="V532" i="10" s="1"/>
  <c r="Q530" i="10"/>
  <c r="R530" i="10" s="1"/>
  <c r="W530" i="10"/>
  <c r="V530" i="10" s="1"/>
  <c r="Q528" i="10"/>
  <c r="R528" i="10" s="1"/>
  <c r="W528" i="10"/>
  <c r="V528" i="10" s="1"/>
  <c r="Q526" i="10"/>
  <c r="R526" i="10" s="1"/>
  <c r="W526" i="10"/>
  <c r="V526" i="10" s="1"/>
  <c r="Q524" i="10"/>
  <c r="R524" i="10" s="1"/>
  <c r="W524" i="10"/>
  <c r="V524" i="10" s="1"/>
  <c r="Q522" i="10"/>
  <c r="R522" i="10" s="1"/>
  <c r="W522" i="10"/>
  <c r="V522" i="10" s="1"/>
  <c r="Q520" i="10"/>
  <c r="R520" i="10" s="1"/>
  <c r="W520" i="10"/>
  <c r="V520" i="10" s="1"/>
  <c r="Q518" i="10"/>
  <c r="R518" i="10" s="1"/>
  <c r="W518" i="10"/>
  <c r="V518" i="10" s="1"/>
  <c r="Q516" i="10"/>
  <c r="R516" i="10" s="1"/>
  <c r="W516" i="10"/>
  <c r="V516" i="10" s="1"/>
  <c r="Q577" i="10"/>
  <c r="R577" i="10" s="1"/>
  <c r="W577" i="10"/>
  <c r="V577" i="10" s="1"/>
  <c r="Q573" i="10"/>
  <c r="R573" i="10" s="1"/>
  <c r="W573" i="10"/>
  <c r="V573" i="10" s="1"/>
  <c r="Q569" i="10"/>
  <c r="R569" i="10" s="1"/>
  <c r="W569" i="10"/>
  <c r="V569" i="10" s="1"/>
  <c r="Q565" i="10"/>
  <c r="R565" i="10" s="1"/>
  <c r="W565" i="10"/>
  <c r="V565" i="10" s="1"/>
  <c r="Q561" i="10"/>
  <c r="R561" i="10" s="1"/>
  <c r="W561" i="10"/>
  <c r="V561" i="10" s="1"/>
  <c r="Q557" i="10"/>
  <c r="R557" i="10" s="1"/>
  <c r="W557" i="10"/>
  <c r="V557" i="10" s="1"/>
  <c r="Q553" i="10"/>
  <c r="R553" i="10" s="1"/>
  <c r="W553" i="10"/>
  <c r="V553" i="10" s="1"/>
  <c r="Q549" i="10"/>
  <c r="R549" i="10" s="1"/>
  <c r="W549" i="10"/>
  <c r="V549" i="10" s="1"/>
  <c r="Q547" i="10"/>
  <c r="R547" i="10" s="1"/>
  <c r="W547" i="10"/>
  <c r="V547" i="10" s="1"/>
  <c r="Q545" i="10"/>
  <c r="R545" i="10" s="1"/>
  <c r="W545" i="10"/>
  <c r="V545" i="10" s="1"/>
  <c r="Q543" i="10"/>
  <c r="R543" i="10" s="1"/>
  <c r="W543" i="10"/>
  <c r="V543" i="10" s="1"/>
  <c r="Q541" i="10"/>
  <c r="R541" i="10" s="1"/>
  <c r="W541" i="10"/>
  <c r="V541" i="10" s="1"/>
  <c r="Q539" i="10"/>
  <c r="R539" i="10" s="1"/>
  <c r="W539" i="10"/>
  <c r="V539" i="10" s="1"/>
  <c r="Q537" i="10"/>
  <c r="R537" i="10" s="1"/>
  <c r="W537" i="10"/>
  <c r="V537" i="10" s="1"/>
  <c r="Q535" i="10"/>
  <c r="R535" i="10" s="1"/>
  <c r="W535" i="10"/>
  <c r="V535" i="10" s="1"/>
  <c r="Q533" i="10"/>
  <c r="R533" i="10" s="1"/>
  <c r="W533" i="10"/>
  <c r="V533" i="10" s="1"/>
  <c r="Q531" i="10"/>
  <c r="R531" i="10" s="1"/>
  <c r="W531" i="10"/>
  <c r="V531" i="10" s="1"/>
  <c r="Q529" i="10"/>
  <c r="R529" i="10" s="1"/>
  <c r="W529" i="10"/>
  <c r="V529" i="10" s="1"/>
  <c r="Q527" i="10"/>
  <c r="R527" i="10" s="1"/>
  <c r="W527" i="10"/>
  <c r="V527" i="10" s="1"/>
  <c r="Q525" i="10"/>
  <c r="R525" i="10" s="1"/>
  <c r="W525" i="10"/>
  <c r="V525" i="10" s="1"/>
  <c r="Q523" i="10"/>
  <c r="R523" i="10" s="1"/>
  <c r="W523" i="10"/>
  <c r="V523" i="10" s="1"/>
  <c r="Q521" i="10"/>
  <c r="R521" i="10" s="1"/>
  <c r="W521" i="10"/>
  <c r="V521" i="10" s="1"/>
  <c r="Q519" i="10"/>
  <c r="R519" i="10" s="1"/>
  <c r="W519" i="10"/>
  <c r="V519" i="10" s="1"/>
  <c r="Q517" i="10"/>
  <c r="R517" i="10" s="1"/>
  <c r="W517" i="10"/>
  <c r="V517" i="10" s="1"/>
  <c r="Q515" i="10"/>
  <c r="R515" i="10" s="1"/>
  <c r="W515" i="10"/>
  <c r="V515" i="10" s="1"/>
  <c r="Q513" i="10"/>
  <c r="R513" i="10" s="1"/>
  <c r="W513" i="10"/>
  <c r="V513" i="10" s="1"/>
  <c r="Q511" i="10"/>
  <c r="R511" i="10" s="1"/>
  <c r="W511" i="10"/>
  <c r="V511" i="10" s="1"/>
  <c r="Q509" i="10"/>
  <c r="R509" i="10" s="1"/>
  <c r="W509" i="10"/>
  <c r="V509" i="10" s="1"/>
  <c r="Q507" i="10"/>
  <c r="R507" i="10" s="1"/>
  <c r="W507" i="10"/>
  <c r="V507" i="10" s="1"/>
  <c r="Q505" i="10"/>
  <c r="R505" i="10" s="1"/>
  <c r="W505" i="10"/>
  <c r="V505" i="10" s="1"/>
  <c r="Q503" i="10"/>
  <c r="R503" i="10" s="1"/>
  <c r="W503" i="10"/>
  <c r="V503" i="10" s="1"/>
  <c r="Q501" i="10"/>
  <c r="R501" i="10" s="1"/>
  <c r="W501" i="10"/>
  <c r="V501" i="10" s="1"/>
  <c r="Q499" i="10"/>
  <c r="R499" i="10" s="1"/>
  <c r="W499" i="10"/>
  <c r="V499" i="10" s="1"/>
  <c r="Q497" i="10"/>
  <c r="R497" i="10" s="1"/>
  <c r="W497" i="10"/>
  <c r="V497" i="10" s="1"/>
  <c r="Q495" i="10"/>
  <c r="R495" i="10" s="1"/>
  <c r="W495" i="10"/>
  <c r="V495" i="10" s="1"/>
  <c r="Q493" i="10"/>
  <c r="R493" i="10" s="1"/>
  <c r="W493" i="10"/>
  <c r="V493" i="10" s="1"/>
  <c r="Q491" i="10"/>
  <c r="R491" i="10" s="1"/>
  <c r="W491" i="10"/>
  <c r="V491" i="10" s="1"/>
  <c r="Q489" i="10"/>
  <c r="R489" i="10" s="1"/>
  <c r="W489" i="10"/>
  <c r="V489" i="10" s="1"/>
  <c r="Q487" i="10"/>
  <c r="R487" i="10" s="1"/>
  <c r="W487" i="10"/>
  <c r="V487" i="10" s="1"/>
  <c r="Q485" i="10"/>
  <c r="R485" i="10" s="1"/>
  <c r="W485" i="10"/>
  <c r="V485" i="10" s="1"/>
  <c r="Q483" i="10"/>
  <c r="R483" i="10" s="1"/>
  <c r="W483" i="10"/>
  <c r="V483" i="10" s="1"/>
  <c r="Q481" i="10"/>
  <c r="R481" i="10" s="1"/>
  <c r="W481" i="10"/>
  <c r="V481" i="10" s="1"/>
  <c r="Q479" i="10"/>
  <c r="R479" i="10" s="1"/>
  <c r="W479" i="10"/>
  <c r="V479" i="10" s="1"/>
  <c r="Q477" i="10"/>
  <c r="R477" i="10" s="1"/>
  <c r="W477" i="10"/>
  <c r="V477" i="10" s="1"/>
  <c r="Q514" i="10"/>
  <c r="R514" i="10" s="1"/>
  <c r="W514" i="10"/>
  <c r="V514" i="10" s="1"/>
  <c r="Q512" i="10"/>
  <c r="R512" i="10" s="1"/>
  <c r="W512" i="10"/>
  <c r="V512" i="10" s="1"/>
  <c r="Q510" i="10"/>
  <c r="R510" i="10" s="1"/>
  <c r="W510" i="10"/>
  <c r="V510" i="10" s="1"/>
  <c r="Q508" i="10"/>
  <c r="R508" i="10" s="1"/>
  <c r="W508" i="10"/>
  <c r="V508" i="10" s="1"/>
  <c r="Q506" i="10"/>
  <c r="R506" i="10" s="1"/>
  <c r="W506" i="10"/>
  <c r="V506" i="10" s="1"/>
  <c r="Q504" i="10"/>
  <c r="R504" i="10" s="1"/>
  <c r="W504" i="10"/>
  <c r="V504" i="10" s="1"/>
  <c r="Q502" i="10"/>
  <c r="R502" i="10" s="1"/>
  <c r="W502" i="10"/>
  <c r="V502" i="10" s="1"/>
  <c r="Q500" i="10"/>
  <c r="R500" i="10" s="1"/>
  <c r="W500" i="10"/>
  <c r="V500" i="10" s="1"/>
  <c r="Q498" i="10"/>
  <c r="R498" i="10" s="1"/>
  <c r="W498" i="10"/>
  <c r="V498" i="10" s="1"/>
  <c r="Q496" i="10"/>
  <c r="R496" i="10" s="1"/>
  <c r="W496" i="10"/>
  <c r="V496" i="10" s="1"/>
  <c r="Q494" i="10"/>
  <c r="R494" i="10" s="1"/>
  <c r="W494" i="10"/>
  <c r="V494" i="10" s="1"/>
  <c r="Q492" i="10"/>
  <c r="R492" i="10" s="1"/>
  <c r="W492" i="10"/>
  <c r="V492" i="10" s="1"/>
  <c r="Q490" i="10"/>
  <c r="R490" i="10" s="1"/>
  <c r="W490" i="10"/>
  <c r="V490" i="10" s="1"/>
  <c r="Q488" i="10"/>
  <c r="R488" i="10" s="1"/>
  <c r="W488" i="10"/>
  <c r="V488" i="10" s="1"/>
  <c r="Q486" i="10"/>
  <c r="R486" i="10" s="1"/>
  <c r="W486" i="10"/>
  <c r="V486" i="10" s="1"/>
  <c r="Q484" i="10"/>
  <c r="R484" i="10" s="1"/>
  <c r="W484" i="10"/>
  <c r="V484" i="10" s="1"/>
  <c r="Q482" i="10"/>
  <c r="R482" i="10" s="1"/>
  <c r="W482" i="10"/>
  <c r="V482" i="10" s="1"/>
  <c r="Q480" i="10"/>
  <c r="R480" i="10" s="1"/>
  <c r="W480" i="10"/>
  <c r="V480" i="10" s="1"/>
  <c r="Q478" i="10"/>
  <c r="R478" i="10" s="1"/>
  <c r="W478" i="10"/>
  <c r="V478" i="10" s="1"/>
  <c r="Q476" i="10"/>
  <c r="R476" i="10" s="1"/>
  <c r="W476" i="10"/>
  <c r="V476" i="10" s="1"/>
  <c r="Q474" i="10"/>
  <c r="R474" i="10" s="1"/>
  <c r="W474" i="10"/>
  <c r="V474" i="10" s="1"/>
  <c r="Q472" i="10"/>
  <c r="R472" i="10" s="1"/>
  <c r="W472" i="10"/>
  <c r="V472" i="10" s="1"/>
  <c r="Q470" i="10"/>
  <c r="R470" i="10" s="1"/>
  <c r="W470" i="10"/>
  <c r="V470" i="10" s="1"/>
  <c r="Q468" i="10"/>
  <c r="R468" i="10" s="1"/>
  <c r="W468" i="10"/>
  <c r="V468" i="10" s="1"/>
  <c r="Q466" i="10"/>
  <c r="R466" i="10" s="1"/>
  <c r="W466" i="10"/>
  <c r="V466" i="10" s="1"/>
  <c r="Q464" i="10"/>
  <c r="R464" i="10" s="1"/>
  <c r="W464" i="10"/>
  <c r="V464" i="10" s="1"/>
  <c r="Q462" i="10"/>
  <c r="R462" i="10" s="1"/>
  <c r="W462" i="10"/>
  <c r="V462" i="10" s="1"/>
  <c r="Q460" i="10"/>
  <c r="R460" i="10" s="1"/>
  <c r="W460" i="10"/>
  <c r="V460" i="10" s="1"/>
  <c r="Q458" i="10"/>
  <c r="R458" i="10" s="1"/>
  <c r="W458" i="10"/>
  <c r="V458" i="10" s="1"/>
  <c r="Q456" i="10"/>
  <c r="R456" i="10" s="1"/>
  <c r="W456" i="10"/>
  <c r="V456" i="10" s="1"/>
  <c r="Q454" i="10"/>
  <c r="R454" i="10" s="1"/>
  <c r="W454" i="10"/>
  <c r="V454" i="10" s="1"/>
  <c r="Q452" i="10"/>
  <c r="R452" i="10" s="1"/>
  <c r="W452" i="10"/>
  <c r="V452" i="10" s="1"/>
  <c r="Q450" i="10"/>
  <c r="R450" i="10" s="1"/>
  <c r="W450" i="10"/>
  <c r="V450" i="10" s="1"/>
  <c r="Q448" i="10"/>
  <c r="R448" i="10" s="1"/>
  <c r="W448" i="10"/>
  <c r="V448" i="10" s="1"/>
  <c r="Q446" i="10"/>
  <c r="R446" i="10" s="1"/>
  <c r="W446" i="10"/>
  <c r="V446" i="10" s="1"/>
  <c r="Q444" i="10"/>
  <c r="R444" i="10" s="1"/>
  <c r="W444" i="10"/>
  <c r="V444" i="10" s="1"/>
  <c r="Q442" i="10"/>
  <c r="R442" i="10" s="1"/>
  <c r="W442" i="10"/>
  <c r="V442" i="10" s="1"/>
  <c r="Q440" i="10"/>
  <c r="R440" i="10" s="1"/>
  <c r="W440" i="10"/>
  <c r="V440" i="10" s="1"/>
  <c r="Q438" i="10"/>
  <c r="R438" i="10" s="1"/>
  <c r="W438" i="10"/>
  <c r="V438" i="10" s="1"/>
  <c r="Q436" i="10"/>
  <c r="R436" i="10" s="1"/>
  <c r="W436" i="10"/>
  <c r="V436" i="10" s="1"/>
  <c r="Q434" i="10"/>
  <c r="R434" i="10" s="1"/>
  <c r="W434" i="10"/>
  <c r="V434" i="10" s="1"/>
  <c r="Q432" i="10"/>
  <c r="R432" i="10" s="1"/>
  <c r="W432" i="10"/>
  <c r="V432" i="10" s="1"/>
  <c r="Q430" i="10"/>
  <c r="R430" i="10" s="1"/>
  <c r="W430" i="10"/>
  <c r="V430" i="10" s="1"/>
  <c r="Q428" i="10"/>
  <c r="R428" i="10" s="1"/>
  <c r="W428" i="10"/>
  <c r="V428" i="10" s="1"/>
  <c r="Q426" i="10"/>
  <c r="R426" i="10" s="1"/>
  <c r="W426" i="10"/>
  <c r="V426" i="10" s="1"/>
  <c r="Q424" i="10"/>
  <c r="R424" i="10" s="1"/>
  <c r="W424" i="10"/>
  <c r="V424" i="10" s="1"/>
  <c r="Q422" i="10"/>
  <c r="R422" i="10" s="1"/>
  <c r="W422" i="10"/>
  <c r="V422" i="10" s="1"/>
  <c r="Q420" i="10"/>
  <c r="R420" i="10" s="1"/>
  <c r="W420" i="10"/>
  <c r="V420" i="10" s="1"/>
  <c r="Q418" i="10"/>
  <c r="R418" i="10" s="1"/>
  <c r="W418" i="10"/>
  <c r="V418" i="10" s="1"/>
  <c r="Q416" i="10"/>
  <c r="R416" i="10" s="1"/>
  <c r="W416" i="10"/>
  <c r="V416" i="10" s="1"/>
  <c r="Q414" i="10"/>
  <c r="R414" i="10" s="1"/>
  <c r="W414" i="10"/>
  <c r="V414" i="10" s="1"/>
  <c r="Q412" i="10"/>
  <c r="R412" i="10" s="1"/>
  <c r="W412" i="10"/>
  <c r="V412" i="10" s="1"/>
  <c r="Q410" i="10"/>
  <c r="R410" i="10" s="1"/>
  <c r="W410" i="10"/>
  <c r="V410" i="10" s="1"/>
  <c r="Q408" i="10"/>
  <c r="R408" i="10" s="1"/>
  <c r="W408" i="10"/>
  <c r="V408" i="10" s="1"/>
  <c r="Q406" i="10"/>
  <c r="R406" i="10" s="1"/>
  <c r="W406" i="10"/>
  <c r="V406" i="10" s="1"/>
  <c r="Q404" i="10"/>
  <c r="R404" i="10" s="1"/>
  <c r="W404" i="10"/>
  <c r="V404" i="10" s="1"/>
  <c r="Q402" i="10"/>
  <c r="R402" i="10" s="1"/>
  <c r="W402" i="10"/>
  <c r="V402" i="10" s="1"/>
  <c r="Q400" i="10"/>
  <c r="R400" i="10" s="1"/>
  <c r="W400" i="10"/>
  <c r="V400" i="10" s="1"/>
  <c r="Q398" i="10"/>
  <c r="R398" i="10" s="1"/>
  <c r="W398" i="10"/>
  <c r="V398" i="10" s="1"/>
  <c r="Q396" i="10"/>
  <c r="R396" i="10" s="1"/>
  <c r="W396" i="10"/>
  <c r="V396" i="10" s="1"/>
  <c r="Q394" i="10"/>
  <c r="R394" i="10" s="1"/>
  <c r="W394" i="10"/>
  <c r="V394" i="10" s="1"/>
  <c r="Q392" i="10"/>
  <c r="R392" i="10" s="1"/>
  <c r="W392" i="10"/>
  <c r="V392" i="10" s="1"/>
  <c r="Q390" i="10"/>
  <c r="R390" i="10" s="1"/>
  <c r="W390" i="10"/>
  <c r="V390" i="10" s="1"/>
  <c r="Q388" i="10"/>
  <c r="R388" i="10" s="1"/>
  <c r="W388" i="10"/>
  <c r="V388" i="10" s="1"/>
  <c r="Q386" i="10"/>
  <c r="R386" i="10" s="1"/>
  <c r="W386" i="10"/>
  <c r="V386" i="10" s="1"/>
  <c r="Q384" i="10"/>
  <c r="R384" i="10" s="1"/>
  <c r="W384" i="10"/>
  <c r="V384" i="10" s="1"/>
  <c r="Q382" i="10"/>
  <c r="R382" i="10" s="1"/>
  <c r="W382" i="10"/>
  <c r="V382" i="10" s="1"/>
  <c r="Q380" i="10"/>
  <c r="R380" i="10" s="1"/>
  <c r="W380" i="10"/>
  <c r="V380" i="10" s="1"/>
  <c r="Q378" i="10"/>
  <c r="R378" i="10" s="1"/>
  <c r="W378" i="10"/>
  <c r="V378" i="10" s="1"/>
  <c r="Q376" i="10"/>
  <c r="R376" i="10" s="1"/>
  <c r="W376" i="10"/>
  <c r="V376" i="10" s="1"/>
  <c r="Q374" i="10"/>
  <c r="R374" i="10" s="1"/>
  <c r="W374" i="10"/>
  <c r="V374" i="10" s="1"/>
  <c r="Q372" i="10"/>
  <c r="R372" i="10" s="1"/>
  <c r="W372" i="10"/>
  <c r="V372" i="10" s="1"/>
  <c r="Q370" i="10"/>
  <c r="R370" i="10" s="1"/>
  <c r="W370" i="10"/>
  <c r="V370" i="10" s="1"/>
  <c r="Q368" i="10"/>
  <c r="R368" i="10" s="1"/>
  <c r="W368" i="10"/>
  <c r="V368" i="10" s="1"/>
  <c r="Q366" i="10"/>
  <c r="R366" i="10" s="1"/>
  <c r="W366" i="10"/>
  <c r="V366" i="10" s="1"/>
  <c r="Q364" i="10"/>
  <c r="R364" i="10" s="1"/>
  <c r="W364" i="10"/>
  <c r="V364" i="10" s="1"/>
  <c r="Q362" i="10"/>
  <c r="R362" i="10" s="1"/>
  <c r="W362" i="10"/>
  <c r="V362" i="10" s="1"/>
  <c r="Q360" i="10"/>
  <c r="R360" i="10" s="1"/>
  <c r="W360" i="10"/>
  <c r="V360" i="10" s="1"/>
  <c r="Q358" i="10"/>
  <c r="R358" i="10" s="1"/>
  <c r="W358" i="10"/>
  <c r="V358" i="10" s="1"/>
  <c r="Q356" i="10"/>
  <c r="R356" i="10" s="1"/>
  <c r="W356" i="10"/>
  <c r="V356" i="10" s="1"/>
  <c r="Q354" i="10"/>
  <c r="R354" i="10" s="1"/>
  <c r="W354" i="10"/>
  <c r="V354" i="10" s="1"/>
  <c r="Q352" i="10"/>
  <c r="R352" i="10" s="1"/>
  <c r="W352" i="10"/>
  <c r="V352" i="10" s="1"/>
  <c r="Q350" i="10"/>
  <c r="R350" i="10" s="1"/>
  <c r="W350" i="10"/>
  <c r="V350" i="10" s="1"/>
  <c r="Q348" i="10"/>
  <c r="R348" i="10" s="1"/>
  <c r="W348" i="10"/>
  <c r="V348" i="10" s="1"/>
  <c r="Q346" i="10"/>
  <c r="R346" i="10" s="1"/>
  <c r="W346" i="10"/>
  <c r="V346" i="10" s="1"/>
  <c r="Q344" i="10"/>
  <c r="R344" i="10" s="1"/>
  <c r="W344" i="10"/>
  <c r="V344" i="10" s="1"/>
  <c r="Q342" i="10"/>
  <c r="R342" i="10" s="1"/>
  <c r="W342" i="10"/>
  <c r="V342" i="10" s="1"/>
  <c r="Q340" i="10"/>
  <c r="R340" i="10" s="1"/>
  <c r="W340" i="10"/>
  <c r="V340" i="10" s="1"/>
  <c r="Q338" i="10"/>
  <c r="R338" i="10" s="1"/>
  <c r="W338" i="10"/>
  <c r="V338" i="10" s="1"/>
  <c r="Q336" i="10"/>
  <c r="R336" i="10" s="1"/>
  <c r="W336" i="10"/>
  <c r="V336" i="10" s="1"/>
  <c r="Q334" i="10"/>
  <c r="R334" i="10" s="1"/>
  <c r="W334" i="10"/>
  <c r="V334" i="10" s="1"/>
  <c r="Q332" i="10"/>
  <c r="R332" i="10" s="1"/>
  <c r="W332" i="10"/>
  <c r="V332" i="10" s="1"/>
  <c r="Q330" i="10"/>
  <c r="R330" i="10" s="1"/>
  <c r="W330" i="10"/>
  <c r="V330" i="10" s="1"/>
  <c r="Q328" i="10"/>
  <c r="R328" i="10" s="1"/>
  <c r="W328" i="10"/>
  <c r="V328" i="10" s="1"/>
  <c r="Q326" i="10"/>
  <c r="R326" i="10" s="1"/>
  <c r="W326" i="10"/>
  <c r="V326" i="10" s="1"/>
  <c r="Q324" i="10"/>
  <c r="R324" i="10" s="1"/>
  <c r="W324" i="10"/>
  <c r="V324" i="10" s="1"/>
  <c r="Q322" i="10"/>
  <c r="R322" i="10" s="1"/>
  <c r="W322" i="10"/>
  <c r="V322" i="10" s="1"/>
  <c r="Q320" i="10"/>
  <c r="R320" i="10" s="1"/>
  <c r="W320" i="10"/>
  <c r="V320" i="10" s="1"/>
  <c r="Q318" i="10"/>
  <c r="R318" i="10" s="1"/>
  <c r="W318" i="10"/>
  <c r="V318" i="10" s="1"/>
  <c r="Q316" i="10"/>
  <c r="R316" i="10" s="1"/>
  <c r="W316" i="10"/>
  <c r="V316" i="10" s="1"/>
  <c r="Q314" i="10"/>
  <c r="R314" i="10" s="1"/>
  <c r="W314" i="10"/>
  <c r="V314" i="10" s="1"/>
  <c r="Q312" i="10"/>
  <c r="R312" i="10" s="1"/>
  <c r="W312" i="10"/>
  <c r="V312" i="10" s="1"/>
  <c r="Q310" i="10"/>
  <c r="R310" i="10" s="1"/>
  <c r="W310" i="10"/>
  <c r="V310" i="10" s="1"/>
  <c r="Q308" i="10"/>
  <c r="R308" i="10" s="1"/>
  <c r="W308" i="10"/>
  <c r="V308" i="10" s="1"/>
  <c r="Q306" i="10"/>
  <c r="R306" i="10" s="1"/>
  <c r="W306" i="10"/>
  <c r="V306" i="10" s="1"/>
  <c r="Q304" i="10"/>
  <c r="R304" i="10" s="1"/>
  <c r="W304" i="10"/>
  <c r="V304" i="10" s="1"/>
  <c r="Q302" i="10"/>
  <c r="R302" i="10" s="1"/>
  <c r="W302" i="10"/>
  <c r="V302" i="10" s="1"/>
  <c r="Q300" i="10"/>
  <c r="R300" i="10" s="1"/>
  <c r="W300" i="10"/>
  <c r="V300" i="10" s="1"/>
  <c r="Q298" i="10"/>
  <c r="R298" i="10" s="1"/>
  <c r="W298" i="10"/>
  <c r="V298" i="10" s="1"/>
  <c r="Q296" i="10"/>
  <c r="R296" i="10" s="1"/>
  <c r="W296" i="10"/>
  <c r="V296" i="10" s="1"/>
  <c r="Q294" i="10"/>
  <c r="R294" i="10" s="1"/>
  <c r="W294" i="10"/>
  <c r="V294" i="10" s="1"/>
  <c r="Q292" i="10"/>
  <c r="R292" i="10" s="1"/>
  <c r="W292" i="10"/>
  <c r="V292" i="10" s="1"/>
  <c r="Q290" i="10"/>
  <c r="R290" i="10" s="1"/>
  <c r="W290" i="10"/>
  <c r="V290" i="10" s="1"/>
  <c r="Q288" i="10"/>
  <c r="R288" i="10" s="1"/>
  <c r="W288" i="10"/>
  <c r="V288" i="10" s="1"/>
  <c r="Q286" i="10"/>
  <c r="R286" i="10" s="1"/>
  <c r="W286" i="10"/>
  <c r="V286" i="10" s="1"/>
  <c r="Q284" i="10"/>
  <c r="R284" i="10" s="1"/>
  <c r="W284" i="10"/>
  <c r="V284" i="10" s="1"/>
  <c r="Q282" i="10"/>
  <c r="R282" i="10" s="1"/>
  <c r="W282" i="10"/>
  <c r="V282" i="10" s="1"/>
  <c r="Q280" i="10"/>
  <c r="R280" i="10" s="1"/>
  <c r="W280" i="10"/>
  <c r="V280" i="10" s="1"/>
  <c r="Q278" i="10"/>
  <c r="R278" i="10" s="1"/>
  <c r="W278" i="10"/>
  <c r="V278" i="10" s="1"/>
  <c r="Q276" i="10"/>
  <c r="R276" i="10" s="1"/>
  <c r="W276" i="10"/>
  <c r="V276" i="10" s="1"/>
  <c r="Q274" i="10"/>
  <c r="R274" i="10" s="1"/>
  <c r="W274" i="10"/>
  <c r="V274" i="10" s="1"/>
  <c r="Q272" i="10"/>
  <c r="R272" i="10" s="1"/>
  <c r="W272" i="10"/>
  <c r="V272" i="10" s="1"/>
  <c r="Q270" i="10"/>
  <c r="R270" i="10" s="1"/>
  <c r="W270" i="10"/>
  <c r="V270" i="10" s="1"/>
  <c r="Q268" i="10"/>
  <c r="R268" i="10" s="1"/>
  <c r="W268" i="10"/>
  <c r="V268" i="10" s="1"/>
  <c r="Q266" i="10"/>
  <c r="R266" i="10" s="1"/>
  <c r="W266" i="10"/>
  <c r="V266" i="10" s="1"/>
  <c r="Q264" i="10"/>
  <c r="R264" i="10" s="1"/>
  <c r="W264" i="10"/>
  <c r="V264" i="10" s="1"/>
  <c r="Q262" i="10"/>
  <c r="R262" i="10" s="1"/>
  <c r="W262" i="10"/>
  <c r="V262" i="10" s="1"/>
  <c r="Q260" i="10"/>
  <c r="R260" i="10" s="1"/>
  <c r="W260" i="10"/>
  <c r="V260" i="10" s="1"/>
  <c r="Q258" i="10"/>
  <c r="R258" i="10" s="1"/>
  <c r="W258" i="10"/>
  <c r="V258" i="10" s="1"/>
  <c r="Q256" i="10"/>
  <c r="R256" i="10" s="1"/>
  <c r="W256" i="10"/>
  <c r="V256" i="10" s="1"/>
  <c r="Q254" i="10"/>
  <c r="R254" i="10" s="1"/>
  <c r="W254" i="10"/>
  <c r="V254" i="10" s="1"/>
  <c r="Q252" i="10"/>
  <c r="R252" i="10" s="1"/>
  <c r="W252" i="10"/>
  <c r="V252" i="10" s="1"/>
  <c r="Q250" i="10"/>
  <c r="R250" i="10" s="1"/>
  <c r="W250" i="10"/>
  <c r="V250" i="10" s="1"/>
  <c r="Q248" i="10"/>
  <c r="R248" i="10" s="1"/>
  <c r="W248" i="10"/>
  <c r="V248" i="10" s="1"/>
  <c r="Q246" i="10"/>
  <c r="R246" i="10" s="1"/>
  <c r="W246" i="10"/>
  <c r="V246" i="10" s="1"/>
  <c r="Q244" i="10"/>
  <c r="R244" i="10" s="1"/>
  <c r="W244" i="10"/>
  <c r="V244" i="10" s="1"/>
  <c r="Q242" i="10"/>
  <c r="R242" i="10" s="1"/>
  <c r="W242" i="10"/>
  <c r="V242" i="10" s="1"/>
  <c r="Q240" i="10"/>
  <c r="R240" i="10" s="1"/>
  <c r="W240" i="10"/>
  <c r="V240" i="10" s="1"/>
  <c r="Q238" i="10"/>
  <c r="R238" i="10" s="1"/>
  <c r="W238" i="10"/>
  <c r="V238" i="10" s="1"/>
  <c r="Q236" i="10"/>
  <c r="R236" i="10" s="1"/>
  <c r="W236" i="10"/>
  <c r="V236" i="10" s="1"/>
  <c r="Q234" i="10"/>
  <c r="R234" i="10" s="1"/>
  <c r="W234" i="10"/>
  <c r="V234" i="10" s="1"/>
  <c r="Q232" i="10"/>
  <c r="R232" i="10" s="1"/>
  <c r="W232" i="10"/>
  <c r="V232" i="10" s="1"/>
  <c r="Q230" i="10"/>
  <c r="R230" i="10" s="1"/>
  <c r="W230" i="10"/>
  <c r="V230" i="10" s="1"/>
  <c r="Q228" i="10"/>
  <c r="R228" i="10" s="1"/>
  <c r="W228" i="10"/>
  <c r="V228" i="10" s="1"/>
  <c r="Q226" i="10"/>
  <c r="R226" i="10" s="1"/>
  <c r="W226" i="10"/>
  <c r="V226" i="10" s="1"/>
  <c r="Q224" i="10"/>
  <c r="R224" i="10" s="1"/>
  <c r="W224" i="10"/>
  <c r="V224" i="10" s="1"/>
  <c r="Q222" i="10"/>
  <c r="R222" i="10" s="1"/>
  <c r="W222" i="10"/>
  <c r="V222" i="10" s="1"/>
  <c r="Q220" i="10"/>
  <c r="R220" i="10" s="1"/>
  <c r="W220" i="10"/>
  <c r="V220" i="10" s="1"/>
  <c r="Q218" i="10"/>
  <c r="R218" i="10" s="1"/>
  <c r="W218" i="10"/>
  <c r="V218" i="10" s="1"/>
  <c r="Q216" i="10"/>
  <c r="R216" i="10" s="1"/>
  <c r="W216" i="10"/>
  <c r="V216" i="10" s="1"/>
  <c r="Q214" i="10"/>
  <c r="R214" i="10" s="1"/>
  <c r="W214" i="10"/>
  <c r="V214" i="10" s="1"/>
  <c r="Q212" i="10"/>
  <c r="R212" i="10" s="1"/>
  <c r="W212" i="10"/>
  <c r="V212" i="10" s="1"/>
  <c r="Q210" i="10"/>
  <c r="R210" i="10" s="1"/>
  <c r="W210" i="10"/>
  <c r="V210" i="10" s="1"/>
  <c r="Q208" i="10"/>
  <c r="R208" i="10" s="1"/>
  <c r="W208" i="10"/>
  <c r="V208" i="10" s="1"/>
  <c r="Q206" i="10"/>
  <c r="R206" i="10" s="1"/>
  <c r="W206" i="10"/>
  <c r="V206" i="10" s="1"/>
  <c r="Q204" i="10"/>
  <c r="R204" i="10" s="1"/>
  <c r="W204" i="10"/>
  <c r="V204" i="10" s="1"/>
  <c r="Q202" i="10"/>
  <c r="R202" i="10" s="1"/>
  <c r="W202" i="10"/>
  <c r="V202" i="10" s="1"/>
  <c r="Q200" i="10"/>
  <c r="R200" i="10" s="1"/>
  <c r="W200" i="10"/>
  <c r="V200" i="10" s="1"/>
  <c r="Q198" i="10"/>
  <c r="R198" i="10" s="1"/>
  <c r="W198" i="10"/>
  <c r="V198" i="10" s="1"/>
  <c r="Q196" i="10"/>
  <c r="R196" i="10" s="1"/>
  <c r="W196" i="10"/>
  <c r="V196" i="10" s="1"/>
  <c r="Q194" i="10"/>
  <c r="R194" i="10" s="1"/>
  <c r="W194" i="10"/>
  <c r="V194" i="10" s="1"/>
  <c r="Q192" i="10"/>
  <c r="R192" i="10" s="1"/>
  <c r="W192" i="10"/>
  <c r="V192" i="10" s="1"/>
  <c r="Q190" i="10"/>
  <c r="R190" i="10" s="1"/>
  <c r="W190" i="10"/>
  <c r="V190" i="10" s="1"/>
  <c r="Q188" i="10"/>
  <c r="R188" i="10" s="1"/>
  <c r="W188" i="10"/>
  <c r="V188" i="10" s="1"/>
  <c r="Q186" i="10"/>
  <c r="R186" i="10" s="1"/>
  <c r="W186" i="10"/>
  <c r="V186" i="10" s="1"/>
  <c r="Q184" i="10"/>
  <c r="R184" i="10" s="1"/>
  <c r="W184" i="10"/>
  <c r="V184" i="10" s="1"/>
  <c r="Q182" i="10"/>
  <c r="R182" i="10" s="1"/>
  <c r="W182" i="10"/>
  <c r="V182" i="10" s="1"/>
  <c r="Q180" i="10"/>
  <c r="R180" i="10" s="1"/>
  <c r="W180" i="10"/>
  <c r="V180" i="10" s="1"/>
  <c r="Q178" i="10"/>
  <c r="R178" i="10" s="1"/>
  <c r="W178" i="10"/>
  <c r="V178" i="10" s="1"/>
  <c r="Q176" i="10"/>
  <c r="R176" i="10" s="1"/>
  <c r="W176" i="10"/>
  <c r="V176" i="10" s="1"/>
  <c r="Q174" i="10"/>
  <c r="R174" i="10" s="1"/>
  <c r="W174" i="10"/>
  <c r="V174" i="10" s="1"/>
  <c r="Q172" i="10"/>
  <c r="R172" i="10" s="1"/>
  <c r="W172" i="10"/>
  <c r="V172" i="10" s="1"/>
  <c r="Q170" i="10"/>
  <c r="R170" i="10" s="1"/>
  <c r="W170" i="10"/>
  <c r="V170" i="10" s="1"/>
  <c r="Q168" i="10"/>
  <c r="R168" i="10" s="1"/>
  <c r="W168" i="10"/>
  <c r="V168" i="10" s="1"/>
  <c r="Q166" i="10"/>
  <c r="R166" i="10" s="1"/>
  <c r="W166" i="10"/>
  <c r="V166" i="10" s="1"/>
  <c r="Q164" i="10"/>
  <c r="R164" i="10" s="1"/>
  <c r="W164" i="10"/>
  <c r="V164" i="10" s="1"/>
  <c r="Q162" i="10"/>
  <c r="R162" i="10" s="1"/>
  <c r="W162" i="10"/>
  <c r="V162" i="10" s="1"/>
  <c r="Q160" i="10"/>
  <c r="R160" i="10" s="1"/>
  <c r="W160" i="10"/>
  <c r="V160" i="10" s="1"/>
  <c r="Q158" i="10"/>
  <c r="R158" i="10" s="1"/>
  <c r="W158" i="10"/>
  <c r="V158" i="10" s="1"/>
  <c r="Q156" i="10"/>
  <c r="R156" i="10" s="1"/>
  <c r="W156" i="10"/>
  <c r="V156" i="10" s="1"/>
  <c r="Q154" i="10"/>
  <c r="R154" i="10" s="1"/>
  <c r="W154" i="10"/>
  <c r="V154" i="10" s="1"/>
  <c r="Q152" i="10"/>
  <c r="R152" i="10" s="1"/>
  <c r="W152" i="10"/>
  <c r="V152" i="10" s="1"/>
  <c r="Q150" i="10"/>
  <c r="R150" i="10" s="1"/>
  <c r="W150" i="10"/>
  <c r="V150" i="10" s="1"/>
  <c r="Q148" i="10"/>
  <c r="R148" i="10" s="1"/>
  <c r="W148" i="10"/>
  <c r="V148" i="10" s="1"/>
  <c r="Q146" i="10"/>
  <c r="R146" i="10" s="1"/>
  <c r="W146" i="10"/>
  <c r="V146" i="10" s="1"/>
  <c r="Q144" i="10"/>
  <c r="R144" i="10" s="1"/>
  <c r="W144" i="10"/>
  <c r="V144" i="10" s="1"/>
  <c r="Q142" i="10"/>
  <c r="R142" i="10" s="1"/>
  <c r="W142" i="10"/>
  <c r="V142" i="10" s="1"/>
  <c r="Q140" i="10"/>
  <c r="R140" i="10" s="1"/>
  <c r="W140" i="10"/>
  <c r="V140" i="10" s="1"/>
  <c r="Q138" i="10"/>
  <c r="R138" i="10" s="1"/>
  <c r="W138" i="10"/>
  <c r="V138" i="10" s="1"/>
  <c r="Q136" i="10"/>
  <c r="R136" i="10" s="1"/>
  <c r="W136" i="10"/>
  <c r="V136" i="10" s="1"/>
  <c r="Q134" i="10"/>
  <c r="R134" i="10" s="1"/>
  <c r="W134" i="10"/>
  <c r="V134" i="10" s="1"/>
  <c r="Q132" i="10"/>
  <c r="R132" i="10" s="1"/>
  <c r="W132" i="10"/>
  <c r="V132" i="10" s="1"/>
  <c r="Q130" i="10"/>
  <c r="R130" i="10" s="1"/>
  <c r="W130" i="10"/>
  <c r="V130" i="10" s="1"/>
  <c r="Q128" i="10"/>
  <c r="R128" i="10" s="1"/>
  <c r="W128" i="10"/>
  <c r="V128" i="10" s="1"/>
  <c r="Q126" i="10"/>
  <c r="R126" i="10" s="1"/>
  <c r="W126" i="10"/>
  <c r="V126" i="10" s="1"/>
  <c r="Q124" i="10"/>
  <c r="R124" i="10" s="1"/>
  <c r="W124" i="10"/>
  <c r="V124" i="10" s="1"/>
  <c r="Q122" i="10"/>
  <c r="R122" i="10" s="1"/>
  <c r="W122" i="10"/>
  <c r="V122" i="10" s="1"/>
  <c r="Q120" i="10"/>
  <c r="R120" i="10" s="1"/>
  <c r="W120" i="10"/>
  <c r="V120" i="10" s="1"/>
  <c r="Q118" i="10"/>
  <c r="R118" i="10" s="1"/>
  <c r="W118" i="10"/>
  <c r="V118" i="10" s="1"/>
  <c r="Q116" i="10"/>
  <c r="R116" i="10" s="1"/>
  <c r="W116" i="10"/>
  <c r="V116" i="10" s="1"/>
  <c r="Q114" i="10"/>
  <c r="R114" i="10" s="1"/>
  <c r="W114" i="10"/>
  <c r="V114" i="10" s="1"/>
  <c r="Q112" i="10"/>
  <c r="R112" i="10" s="1"/>
  <c r="W112" i="10"/>
  <c r="V112" i="10" s="1"/>
  <c r="Q110" i="10"/>
  <c r="R110" i="10" s="1"/>
  <c r="W110" i="10"/>
  <c r="V110" i="10" s="1"/>
  <c r="Q108" i="10"/>
  <c r="R108" i="10" s="1"/>
  <c r="W108" i="10"/>
  <c r="V108" i="10" s="1"/>
  <c r="Q106" i="10"/>
  <c r="R106" i="10" s="1"/>
  <c r="W106" i="10"/>
  <c r="V106" i="10" s="1"/>
  <c r="Q104" i="10"/>
  <c r="R104" i="10" s="1"/>
  <c r="W104" i="10"/>
  <c r="V104" i="10" s="1"/>
  <c r="Q102" i="10"/>
  <c r="R102" i="10" s="1"/>
  <c r="W102" i="10"/>
  <c r="V102" i="10" s="1"/>
  <c r="Q100" i="10"/>
  <c r="R100" i="10" s="1"/>
  <c r="W100" i="10"/>
  <c r="V100" i="10" s="1"/>
  <c r="Q98" i="10"/>
  <c r="R98" i="10" s="1"/>
  <c r="W98" i="10"/>
  <c r="V98" i="10" s="1"/>
  <c r="Q96" i="10"/>
  <c r="R96" i="10" s="1"/>
  <c r="W96" i="10"/>
  <c r="V96" i="10" s="1"/>
  <c r="Q94" i="10"/>
  <c r="R94" i="10" s="1"/>
  <c r="W94" i="10"/>
  <c r="V94" i="10" s="1"/>
  <c r="Q92" i="10"/>
  <c r="R92" i="10" s="1"/>
  <c r="W92" i="10"/>
  <c r="V92" i="10" s="1"/>
  <c r="Q90" i="10"/>
  <c r="R90" i="10" s="1"/>
  <c r="W90" i="10"/>
  <c r="V90" i="10" s="1"/>
  <c r="Q88" i="10"/>
  <c r="R88" i="10" s="1"/>
  <c r="W88" i="10"/>
  <c r="V88" i="10" s="1"/>
  <c r="Q86" i="10"/>
  <c r="R86" i="10" s="1"/>
  <c r="W86" i="10"/>
  <c r="V86" i="10" s="1"/>
  <c r="Q84" i="10"/>
  <c r="R84" i="10" s="1"/>
  <c r="W84" i="10"/>
  <c r="V84" i="10" s="1"/>
  <c r="Q82" i="10"/>
  <c r="R82" i="10" s="1"/>
  <c r="W82" i="10"/>
  <c r="V82" i="10" s="1"/>
  <c r="Q80" i="10"/>
  <c r="R80" i="10" s="1"/>
  <c r="W80" i="10"/>
  <c r="V80" i="10" s="1"/>
  <c r="Q78" i="10"/>
  <c r="R78" i="10" s="1"/>
  <c r="W78" i="10"/>
  <c r="V78" i="10" s="1"/>
  <c r="Q76" i="10"/>
  <c r="R76" i="10" s="1"/>
  <c r="W76" i="10"/>
  <c r="V76" i="10" s="1"/>
  <c r="Q74" i="10"/>
  <c r="R74" i="10" s="1"/>
  <c r="W74" i="10"/>
  <c r="V74" i="10" s="1"/>
  <c r="Q72" i="10"/>
  <c r="R72" i="10" s="1"/>
  <c r="W72" i="10"/>
  <c r="V72" i="10" s="1"/>
  <c r="Q70" i="10"/>
  <c r="R70" i="10" s="1"/>
  <c r="W70" i="10"/>
  <c r="V70" i="10" s="1"/>
  <c r="Q68" i="10"/>
  <c r="R68" i="10" s="1"/>
  <c r="W68" i="10"/>
  <c r="V68" i="10" s="1"/>
  <c r="Q66" i="10"/>
  <c r="R66" i="10" s="1"/>
  <c r="W66" i="10"/>
  <c r="V66" i="10" s="1"/>
  <c r="Q64" i="10"/>
  <c r="R64" i="10" s="1"/>
  <c r="W64" i="10"/>
  <c r="V64" i="10" s="1"/>
  <c r="Q62" i="10"/>
  <c r="R62" i="10" s="1"/>
  <c r="W62" i="10"/>
  <c r="V62" i="10" s="1"/>
  <c r="Q60" i="10"/>
  <c r="R60" i="10" s="1"/>
  <c r="W60" i="10"/>
  <c r="V60" i="10" s="1"/>
  <c r="Q58" i="10"/>
  <c r="R58" i="10" s="1"/>
  <c r="W58" i="10"/>
  <c r="V58" i="10" s="1"/>
  <c r="Q56" i="10"/>
  <c r="R56" i="10" s="1"/>
  <c r="W56" i="10"/>
  <c r="V56" i="10" s="1"/>
  <c r="Q54" i="10"/>
  <c r="R54" i="10" s="1"/>
  <c r="W54" i="10"/>
  <c r="V54" i="10" s="1"/>
  <c r="Q52" i="10"/>
  <c r="R52" i="10" s="1"/>
  <c r="W52" i="10"/>
  <c r="V52" i="10" s="1"/>
  <c r="Q50" i="10"/>
  <c r="R50" i="10" s="1"/>
  <c r="W50" i="10"/>
  <c r="V50" i="10" s="1"/>
  <c r="Q48" i="10"/>
  <c r="R48" i="10" s="1"/>
  <c r="W48" i="10"/>
  <c r="V48" i="10" s="1"/>
  <c r="Q46" i="10"/>
  <c r="R46" i="10" s="1"/>
  <c r="W46" i="10"/>
  <c r="V46" i="10" s="1"/>
  <c r="Q44" i="10"/>
  <c r="R44" i="10" s="1"/>
  <c r="W44" i="10"/>
  <c r="V44" i="10" s="1"/>
  <c r="Q42" i="10"/>
  <c r="R42" i="10" s="1"/>
  <c r="W42" i="10"/>
  <c r="V42" i="10" s="1"/>
  <c r="Q40" i="10"/>
  <c r="R40" i="10" s="1"/>
  <c r="W40" i="10"/>
  <c r="V40" i="10" s="1"/>
  <c r="Q38" i="10"/>
  <c r="R38" i="10" s="1"/>
  <c r="W38" i="10"/>
  <c r="V38" i="10" s="1"/>
  <c r="Q36" i="10"/>
  <c r="R36" i="10" s="1"/>
  <c r="W36" i="10"/>
  <c r="V36" i="10" s="1"/>
  <c r="Q34" i="10"/>
  <c r="R34" i="10" s="1"/>
  <c r="W34" i="10"/>
  <c r="V34" i="10" s="1"/>
  <c r="Q32" i="10"/>
  <c r="R32" i="10" s="1"/>
  <c r="W32" i="10"/>
  <c r="V32" i="10" s="1"/>
  <c r="Q30" i="10"/>
  <c r="R30" i="10" s="1"/>
  <c r="W30" i="10"/>
  <c r="V30" i="10" s="1"/>
  <c r="Q28" i="10"/>
  <c r="R28" i="10" s="1"/>
  <c r="W28" i="10"/>
  <c r="V28" i="10" s="1"/>
  <c r="Q26" i="10"/>
  <c r="R26" i="10" s="1"/>
  <c r="W26" i="10"/>
  <c r="V26" i="10" s="1"/>
  <c r="Q24" i="10"/>
  <c r="R24" i="10" s="1"/>
  <c r="W24" i="10"/>
  <c r="V24" i="10" s="1"/>
  <c r="Q22" i="10"/>
  <c r="R22" i="10" s="1"/>
  <c r="W22" i="10"/>
  <c r="V22" i="10" s="1"/>
  <c r="Q20" i="10"/>
  <c r="R20" i="10" s="1"/>
  <c r="W20" i="10"/>
  <c r="V20" i="10" s="1"/>
  <c r="Q18" i="10"/>
  <c r="R18" i="10" s="1"/>
  <c r="W18" i="10"/>
  <c r="V18" i="10" s="1"/>
  <c r="Q16" i="10"/>
  <c r="R16" i="10" s="1"/>
  <c r="W16" i="10"/>
  <c r="V16" i="10" s="1"/>
  <c r="Q14" i="10"/>
  <c r="R14" i="10" s="1"/>
  <c r="W14" i="10"/>
  <c r="V14" i="10" s="1"/>
  <c r="Q12" i="10"/>
  <c r="R12" i="10" s="1"/>
  <c r="W12" i="10"/>
  <c r="V12" i="10" s="1"/>
  <c r="Q10" i="10"/>
  <c r="R10" i="10" s="1"/>
  <c r="W10" i="10"/>
  <c r="V10" i="10" s="1"/>
  <c r="Q8" i="10"/>
  <c r="R8" i="10" s="1"/>
  <c r="W8" i="10"/>
  <c r="V8" i="10" s="1"/>
  <c r="Q6" i="10"/>
  <c r="R6" i="10" s="1"/>
  <c r="W6" i="10"/>
  <c r="V6" i="10" s="1"/>
  <c r="Q4" i="10"/>
  <c r="R4" i="10" s="1"/>
  <c r="W4" i="10"/>
  <c r="V4" i="10" s="1"/>
  <c r="W475" i="10"/>
  <c r="V475" i="10" s="1"/>
  <c r="Q473" i="10"/>
  <c r="R473" i="10" s="1"/>
  <c r="W473" i="10"/>
  <c r="V473" i="10" s="1"/>
  <c r="Q471" i="10"/>
  <c r="R471" i="10" s="1"/>
  <c r="W471" i="10"/>
  <c r="V471" i="10" s="1"/>
  <c r="Q469" i="10"/>
  <c r="R469" i="10" s="1"/>
  <c r="W469" i="10"/>
  <c r="V469" i="10" s="1"/>
  <c r="Q467" i="10"/>
  <c r="R467" i="10" s="1"/>
  <c r="W467" i="10"/>
  <c r="V467" i="10" s="1"/>
  <c r="Q465" i="10"/>
  <c r="R465" i="10" s="1"/>
  <c r="W465" i="10"/>
  <c r="V465" i="10" s="1"/>
  <c r="Q463" i="10"/>
  <c r="R463" i="10" s="1"/>
  <c r="W463" i="10"/>
  <c r="V463" i="10" s="1"/>
  <c r="Q461" i="10"/>
  <c r="R461" i="10" s="1"/>
  <c r="W461" i="10"/>
  <c r="V461" i="10" s="1"/>
  <c r="Q459" i="10"/>
  <c r="R459" i="10" s="1"/>
  <c r="W459" i="10"/>
  <c r="V459" i="10" s="1"/>
  <c r="Q457" i="10"/>
  <c r="R457" i="10" s="1"/>
  <c r="W457" i="10"/>
  <c r="V457" i="10" s="1"/>
  <c r="Q455" i="10"/>
  <c r="R455" i="10" s="1"/>
  <c r="W455" i="10"/>
  <c r="V455" i="10" s="1"/>
  <c r="Q453" i="10"/>
  <c r="R453" i="10" s="1"/>
  <c r="W453" i="10"/>
  <c r="V453" i="10" s="1"/>
  <c r="Q451" i="10"/>
  <c r="R451" i="10" s="1"/>
  <c r="W451" i="10"/>
  <c r="V451" i="10" s="1"/>
  <c r="Q449" i="10"/>
  <c r="R449" i="10" s="1"/>
  <c r="W449" i="10"/>
  <c r="V449" i="10" s="1"/>
  <c r="Q447" i="10"/>
  <c r="R447" i="10" s="1"/>
  <c r="W447" i="10"/>
  <c r="V447" i="10" s="1"/>
  <c r="Q445" i="10"/>
  <c r="R445" i="10" s="1"/>
  <c r="W445" i="10"/>
  <c r="V445" i="10" s="1"/>
  <c r="Q443" i="10"/>
  <c r="R443" i="10" s="1"/>
  <c r="W443" i="10"/>
  <c r="V443" i="10" s="1"/>
  <c r="Q441" i="10"/>
  <c r="R441" i="10" s="1"/>
  <c r="W441" i="10"/>
  <c r="V441" i="10" s="1"/>
  <c r="Q439" i="10"/>
  <c r="R439" i="10" s="1"/>
  <c r="W439" i="10"/>
  <c r="V439" i="10" s="1"/>
  <c r="Q437" i="10"/>
  <c r="R437" i="10" s="1"/>
  <c r="W437" i="10"/>
  <c r="V437" i="10" s="1"/>
  <c r="Q435" i="10"/>
  <c r="R435" i="10" s="1"/>
  <c r="W435" i="10"/>
  <c r="V435" i="10" s="1"/>
  <c r="Q433" i="10"/>
  <c r="R433" i="10" s="1"/>
  <c r="W433" i="10"/>
  <c r="V433" i="10" s="1"/>
  <c r="Q431" i="10"/>
  <c r="R431" i="10" s="1"/>
  <c r="W431" i="10"/>
  <c r="V431" i="10" s="1"/>
  <c r="Q429" i="10"/>
  <c r="R429" i="10" s="1"/>
  <c r="W429" i="10"/>
  <c r="V429" i="10" s="1"/>
  <c r="Q427" i="10"/>
  <c r="R427" i="10" s="1"/>
  <c r="W427" i="10"/>
  <c r="V427" i="10" s="1"/>
  <c r="Q425" i="10"/>
  <c r="R425" i="10" s="1"/>
  <c r="W425" i="10"/>
  <c r="V425" i="10" s="1"/>
  <c r="Q423" i="10"/>
  <c r="R423" i="10" s="1"/>
  <c r="W423" i="10"/>
  <c r="V423" i="10" s="1"/>
  <c r="Q421" i="10"/>
  <c r="R421" i="10" s="1"/>
  <c r="W421" i="10"/>
  <c r="V421" i="10" s="1"/>
  <c r="Q419" i="10"/>
  <c r="R419" i="10" s="1"/>
  <c r="W419" i="10"/>
  <c r="V419" i="10" s="1"/>
  <c r="Q417" i="10"/>
  <c r="R417" i="10" s="1"/>
  <c r="W417" i="10"/>
  <c r="V417" i="10" s="1"/>
  <c r="Q415" i="10"/>
  <c r="R415" i="10" s="1"/>
  <c r="W415" i="10"/>
  <c r="V415" i="10" s="1"/>
  <c r="Q413" i="10"/>
  <c r="R413" i="10" s="1"/>
  <c r="W413" i="10"/>
  <c r="V413" i="10" s="1"/>
  <c r="Q411" i="10"/>
  <c r="R411" i="10" s="1"/>
  <c r="W411" i="10"/>
  <c r="V411" i="10" s="1"/>
  <c r="Q409" i="10"/>
  <c r="R409" i="10" s="1"/>
  <c r="W409" i="10"/>
  <c r="V409" i="10" s="1"/>
  <c r="Q407" i="10"/>
  <c r="R407" i="10" s="1"/>
  <c r="W407" i="10"/>
  <c r="V407" i="10" s="1"/>
  <c r="Q405" i="10"/>
  <c r="R405" i="10" s="1"/>
  <c r="W405" i="10"/>
  <c r="V405" i="10" s="1"/>
  <c r="Q403" i="10"/>
  <c r="R403" i="10" s="1"/>
  <c r="W403" i="10"/>
  <c r="V403" i="10" s="1"/>
  <c r="Q401" i="10"/>
  <c r="R401" i="10" s="1"/>
  <c r="W401" i="10"/>
  <c r="V401" i="10" s="1"/>
  <c r="Q399" i="10"/>
  <c r="R399" i="10" s="1"/>
  <c r="W399" i="10"/>
  <c r="V399" i="10" s="1"/>
  <c r="Q397" i="10"/>
  <c r="R397" i="10" s="1"/>
  <c r="W397" i="10"/>
  <c r="V397" i="10" s="1"/>
  <c r="Q395" i="10"/>
  <c r="R395" i="10" s="1"/>
  <c r="W395" i="10"/>
  <c r="V395" i="10" s="1"/>
  <c r="Q393" i="10"/>
  <c r="R393" i="10" s="1"/>
  <c r="W393" i="10"/>
  <c r="V393" i="10" s="1"/>
  <c r="Q391" i="10"/>
  <c r="R391" i="10" s="1"/>
  <c r="W391" i="10"/>
  <c r="V391" i="10" s="1"/>
  <c r="Q389" i="10"/>
  <c r="R389" i="10" s="1"/>
  <c r="W389" i="10"/>
  <c r="V389" i="10" s="1"/>
  <c r="Q387" i="10"/>
  <c r="R387" i="10" s="1"/>
  <c r="W387" i="10"/>
  <c r="V387" i="10" s="1"/>
  <c r="Q385" i="10"/>
  <c r="R385" i="10" s="1"/>
  <c r="W385" i="10"/>
  <c r="V385" i="10" s="1"/>
  <c r="Q383" i="10"/>
  <c r="R383" i="10" s="1"/>
  <c r="W383" i="10"/>
  <c r="V383" i="10" s="1"/>
  <c r="Q381" i="10"/>
  <c r="R381" i="10" s="1"/>
  <c r="W381" i="10"/>
  <c r="V381" i="10" s="1"/>
  <c r="Q379" i="10"/>
  <c r="R379" i="10" s="1"/>
  <c r="W379" i="10"/>
  <c r="V379" i="10" s="1"/>
  <c r="Q377" i="10"/>
  <c r="R377" i="10" s="1"/>
  <c r="W377" i="10"/>
  <c r="V377" i="10" s="1"/>
  <c r="Q375" i="10"/>
  <c r="R375" i="10" s="1"/>
  <c r="W375" i="10"/>
  <c r="V375" i="10" s="1"/>
  <c r="Q373" i="10"/>
  <c r="R373" i="10" s="1"/>
  <c r="W373" i="10"/>
  <c r="V373" i="10" s="1"/>
  <c r="Q371" i="10"/>
  <c r="R371" i="10" s="1"/>
  <c r="W371" i="10"/>
  <c r="V371" i="10" s="1"/>
  <c r="Q369" i="10"/>
  <c r="R369" i="10" s="1"/>
  <c r="W369" i="10"/>
  <c r="V369" i="10" s="1"/>
  <c r="Q367" i="10"/>
  <c r="R367" i="10" s="1"/>
  <c r="W367" i="10"/>
  <c r="V367" i="10" s="1"/>
  <c r="Q365" i="10"/>
  <c r="R365" i="10" s="1"/>
  <c r="W365" i="10"/>
  <c r="V365" i="10" s="1"/>
  <c r="Q363" i="10"/>
  <c r="R363" i="10" s="1"/>
  <c r="W363" i="10"/>
  <c r="V363" i="10" s="1"/>
  <c r="Q361" i="10"/>
  <c r="R361" i="10" s="1"/>
  <c r="W361" i="10"/>
  <c r="V361" i="10" s="1"/>
  <c r="Q359" i="10"/>
  <c r="R359" i="10" s="1"/>
  <c r="W359" i="10"/>
  <c r="V359" i="10" s="1"/>
  <c r="Q357" i="10"/>
  <c r="R357" i="10" s="1"/>
  <c r="W357" i="10"/>
  <c r="V357" i="10" s="1"/>
  <c r="Q355" i="10"/>
  <c r="R355" i="10" s="1"/>
  <c r="W355" i="10"/>
  <c r="V355" i="10" s="1"/>
  <c r="Q353" i="10"/>
  <c r="R353" i="10" s="1"/>
  <c r="W353" i="10"/>
  <c r="V353" i="10" s="1"/>
  <c r="Q351" i="10"/>
  <c r="R351" i="10" s="1"/>
  <c r="W351" i="10"/>
  <c r="V351" i="10" s="1"/>
  <c r="Q349" i="10"/>
  <c r="R349" i="10" s="1"/>
  <c r="W349" i="10"/>
  <c r="V349" i="10" s="1"/>
  <c r="Q347" i="10"/>
  <c r="R347" i="10" s="1"/>
  <c r="W347" i="10"/>
  <c r="V347" i="10" s="1"/>
  <c r="Q345" i="10"/>
  <c r="R345" i="10" s="1"/>
  <c r="W345" i="10"/>
  <c r="V345" i="10" s="1"/>
  <c r="Q343" i="10"/>
  <c r="R343" i="10" s="1"/>
  <c r="W343" i="10"/>
  <c r="V343" i="10" s="1"/>
  <c r="Q341" i="10"/>
  <c r="R341" i="10" s="1"/>
  <c r="W341" i="10"/>
  <c r="V341" i="10" s="1"/>
  <c r="Q339" i="10"/>
  <c r="R339" i="10" s="1"/>
  <c r="W339" i="10"/>
  <c r="V339" i="10" s="1"/>
  <c r="Q337" i="10"/>
  <c r="R337" i="10" s="1"/>
  <c r="W337" i="10"/>
  <c r="V337" i="10" s="1"/>
  <c r="Q335" i="10"/>
  <c r="R335" i="10" s="1"/>
  <c r="W335" i="10"/>
  <c r="V335" i="10" s="1"/>
  <c r="Q333" i="10"/>
  <c r="R333" i="10" s="1"/>
  <c r="W333" i="10"/>
  <c r="V333" i="10" s="1"/>
  <c r="Q331" i="10"/>
  <c r="R331" i="10" s="1"/>
  <c r="W331" i="10"/>
  <c r="V331" i="10" s="1"/>
  <c r="Q329" i="10"/>
  <c r="R329" i="10" s="1"/>
  <c r="W329" i="10"/>
  <c r="V329" i="10" s="1"/>
  <c r="Q327" i="10"/>
  <c r="R327" i="10" s="1"/>
  <c r="W327" i="10"/>
  <c r="V327" i="10" s="1"/>
  <c r="Q325" i="10"/>
  <c r="R325" i="10" s="1"/>
  <c r="W325" i="10"/>
  <c r="V325" i="10" s="1"/>
  <c r="Q323" i="10"/>
  <c r="R323" i="10" s="1"/>
  <c r="W323" i="10"/>
  <c r="V323" i="10" s="1"/>
  <c r="Q321" i="10"/>
  <c r="R321" i="10" s="1"/>
  <c r="W321" i="10"/>
  <c r="V321" i="10" s="1"/>
  <c r="Q319" i="10"/>
  <c r="R319" i="10" s="1"/>
  <c r="W319" i="10"/>
  <c r="V319" i="10" s="1"/>
  <c r="Q317" i="10"/>
  <c r="R317" i="10" s="1"/>
  <c r="W317" i="10"/>
  <c r="V317" i="10" s="1"/>
  <c r="Q315" i="10"/>
  <c r="R315" i="10" s="1"/>
  <c r="W315" i="10"/>
  <c r="V315" i="10" s="1"/>
  <c r="Q313" i="10"/>
  <c r="R313" i="10" s="1"/>
  <c r="W313" i="10"/>
  <c r="V313" i="10" s="1"/>
  <c r="Q311" i="10"/>
  <c r="R311" i="10" s="1"/>
  <c r="W311" i="10"/>
  <c r="V311" i="10" s="1"/>
  <c r="Q309" i="10"/>
  <c r="R309" i="10" s="1"/>
  <c r="W309" i="10"/>
  <c r="V309" i="10" s="1"/>
  <c r="Q307" i="10"/>
  <c r="R307" i="10" s="1"/>
  <c r="W307" i="10"/>
  <c r="V307" i="10" s="1"/>
  <c r="Q305" i="10"/>
  <c r="R305" i="10" s="1"/>
  <c r="W305" i="10"/>
  <c r="V305" i="10" s="1"/>
  <c r="Q303" i="10"/>
  <c r="R303" i="10" s="1"/>
  <c r="W303" i="10"/>
  <c r="V303" i="10" s="1"/>
  <c r="Q301" i="10"/>
  <c r="R301" i="10" s="1"/>
  <c r="W301" i="10"/>
  <c r="V301" i="10" s="1"/>
  <c r="Q299" i="10"/>
  <c r="R299" i="10" s="1"/>
  <c r="W299" i="10"/>
  <c r="V299" i="10" s="1"/>
  <c r="Q297" i="10"/>
  <c r="R297" i="10" s="1"/>
  <c r="W297" i="10"/>
  <c r="V297" i="10" s="1"/>
  <c r="Q295" i="10"/>
  <c r="R295" i="10" s="1"/>
  <c r="W295" i="10"/>
  <c r="V295" i="10" s="1"/>
  <c r="Q293" i="10"/>
  <c r="R293" i="10" s="1"/>
  <c r="W293" i="10"/>
  <c r="V293" i="10" s="1"/>
  <c r="Q291" i="10"/>
  <c r="R291" i="10" s="1"/>
  <c r="W291" i="10"/>
  <c r="V291" i="10" s="1"/>
  <c r="Q289" i="10"/>
  <c r="R289" i="10" s="1"/>
  <c r="W289" i="10"/>
  <c r="V289" i="10" s="1"/>
  <c r="Q287" i="10"/>
  <c r="R287" i="10" s="1"/>
  <c r="W287" i="10"/>
  <c r="V287" i="10" s="1"/>
  <c r="Q285" i="10"/>
  <c r="R285" i="10" s="1"/>
  <c r="W285" i="10"/>
  <c r="V285" i="10" s="1"/>
  <c r="Q283" i="10"/>
  <c r="R283" i="10" s="1"/>
  <c r="W283" i="10"/>
  <c r="V283" i="10" s="1"/>
  <c r="Q281" i="10"/>
  <c r="R281" i="10" s="1"/>
  <c r="W281" i="10"/>
  <c r="V281" i="10" s="1"/>
  <c r="Q279" i="10"/>
  <c r="R279" i="10" s="1"/>
  <c r="W279" i="10"/>
  <c r="V279" i="10" s="1"/>
  <c r="Q277" i="10"/>
  <c r="R277" i="10" s="1"/>
  <c r="W277" i="10"/>
  <c r="V277" i="10" s="1"/>
  <c r="Q275" i="10"/>
  <c r="R275" i="10" s="1"/>
  <c r="W275" i="10"/>
  <c r="V275" i="10" s="1"/>
  <c r="Q273" i="10"/>
  <c r="R273" i="10" s="1"/>
  <c r="W273" i="10"/>
  <c r="V273" i="10" s="1"/>
  <c r="Q271" i="10"/>
  <c r="R271" i="10" s="1"/>
  <c r="W271" i="10"/>
  <c r="V271" i="10" s="1"/>
  <c r="Q269" i="10"/>
  <c r="R269" i="10" s="1"/>
  <c r="W269" i="10"/>
  <c r="V269" i="10" s="1"/>
  <c r="Q267" i="10"/>
  <c r="R267" i="10" s="1"/>
  <c r="W267" i="10"/>
  <c r="V267" i="10" s="1"/>
  <c r="Q265" i="10"/>
  <c r="R265" i="10" s="1"/>
  <c r="W265" i="10"/>
  <c r="V265" i="10" s="1"/>
  <c r="Q263" i="10"/>
  <c r="R263" i="10" s="1"/>
  <c r="W263" i="10"/>
  <c r="V263" i="10" s="1"/>
  <c r="Q261" i="10"/>
  <c r="R261" i="10" s="1"/>
  <c r="W261" i="10"/>
  <c r="V261" i="10" s="1"/>
  <c r="Q259" i="10"/>
  <c r="R259" i="10" s="1"/>
  <c r="W259" i="10"/>
  <c r="V259" i="10" s="1"/>
  <c r="Q257" i="10"/>
  <c r="R257" i="10" s="1"/>
  <c r="W257" i="10"/>
  <c r="V257" i="10" s="1"/>
  <c r="Q255" i="10"/>
  <c r="R255" i="10" s="1"/>
  <c r="W255" i="10"/>
  <c r="V255" i="10" s="1"/>
  <c r="Q253" i="10"/>
  <c r="R253" i="10" s="1"/>
  <c r="W253" i="10"/>
  <c r="V253" i="10" s="1"/>
  <c r="Q251" i="10"/>
  <c r="R251" i="10" s="1"/>
  <c r="W251" i="10"/>
  <c r="V251" i="10" s="1"/>
  <c r="Q249" i="10"/>
  <c r="R249" i="10" s="1"/>
  <c r="W249" i="10"/>
  <c r="V249" i="10" s="1"/>
  <c r="Q247" i="10"/>
  <c r="R247" i="10" s="1"/>
  <c r="W247" i="10"/>
  <c r="V247" i="10" s="1"/>
  <c r="Q245" i="10"/>
  <c r="R245" i="10" s="1"/>
  <c r="W245" i="10"/>
  <c r="V245" i="10" s="1"/>
  <c r="Q243" i="10"/>
  <c r="R243" i="10" s="1"/>
  <c r="W243" i="10"/>
  <c r="V243" i="10" s="1"/>
  <c r="Q241" i="10"/>
  <c r="R241" i="10" s="1"/>
  <c r="W241" i="10"/>
  <c r="V241" i="10" s="1"/>
  <c r="Q239" i="10"/>
  <c r="R239" i="10" s="1"/>
  <c r="W239" i="10"/>
  <c r="V239" i="10" s="1"/>
  <c r="Q237" i="10"/>
  <c r="R237" i="10" s="1"/>
  <c r="W237" i="10"/>
  <c r="V237" i="10" s="1"/>
  <c r="Q235" i="10"/>
  <c r="R235" i="10" s="1"/>
  <c r="W235" i="10"/>
  <c r="V235" i="10" s="1"/>
  <c r="Q233" i="10"/>
  <c r="R233" i="10" s="1"/>
  <c r="W233" i="10"/>
  <c r="V233" i="10" s="1"/>
  <c r="Q231" i="10"/>
  <c r="R231" i="10" s="1"/>
  <c r="W231" i="10"/>
  <c r="V231" i="10" s="1"/>
  <c r="Q229" i="10"/>
  <c r="R229" i="10" s="1"/>
  <c r="W229" i="10"/>
  <c r="V229" i="10" s="1"/>
  <c r="Q227" i="10"/>
  <c r="R227" i="10" s="1"/>
  <c r="W227" i="10"/>
  <c r="V227" i="10" s="1"/>
  <c r="Q225" i="10"/>
  <c r="R225" i="10" s="1"/>
  <c r="W225" i="10"/>
  <c r="V225" i="10" s="1"/>
  <c r="Q223" i="10"/>
  <c r="R223" i="10" s="1"/>
  <c r="W223" i="10"/>
  <c r="V223" i="10" s="1"/>
  <c r="Q221" i="10"/>
  <c r="R221" i="10" s="1"/>
  <c r="W221" i="10"/>
  <c r="V221" i="10" s="1"/>
  <c r="Q219" i="10"/>
  <c r="R219" i="10" s="1"/>
  <c r="W219" i="10"/>
  <c r="V219" i="10" s="1"/>
  <c r="Q217" i="10"/>
  <c r="R217" i="10" s="1"/>
  <c r="W217" i="10"/>
  <c r="V217" i="10" s="1"/>
  <c r="Q215" i="10"/>
  <c r="R215" i="10" s="1"/>
  <c r="W215" i="10"/>
  <c r="V215" i="10" s="1"/>
  <c r="Q213" i="10"/>
  <c r="R213" i="10" s="1"/>
  <c r="W213" i="10"/>
  <c r="V213" i="10" s="1"/>
  <c r="Q211" i="10"/>
  <c r="R211" i="10" s="1"/>
  <c r="W211" i="10"/>
  <c r="V211" i="10" s="1"/>
  <c r="Q209" i="10"/>
  <c r="R209" i="10" s="1"/>
  <c r="W209" i="10"/>
  <c r="V209" i="10" s="1"/>
  <c r="Q207" i="10"/>
  <c r="R207" i="10" s="1"/>
  <c r="W207" i="10"/>
  <c r="V207" i="10" s="1"/>
  <c r="Q205" i="10"/>
  <c r="R205" i="10" s="1"/>
  <c r="W205" i="10"/>
  <c r="V205" i="10" s="1"/>
  <c r="Q203" i="10"/>
  <c r="R203" i="10" s="1"/>
  <c r="W203" i="10"/>
  <c r="V203" i="10" s="1"/>
  <c r="Q201" i="10"/>
  <c r="R201" i="10" s="1"/>
  <c r="W201" i="10"/>
  <c r="V201" i="10" s="1"/>
  <c r="Q199" i="10"/>
  <c r="R199" i="10" s="1"/>
  <c r="W199" i="10"/>
  <c r="V199" i="10" s="1"/>
  <c r="Q197" i="10"/>
  <c r="R197" i="10" s="1"/>
  <c r="W197" i="10"/>
  <c r="V197" i="10" s="1"/>
  <c r="Q195" i="10"/>
  <c r="R195" i="10" s="1"/>
  <c r="W195" i="10"/>
  <c r="V195" i="10" s="1"/>
  <c r="Q193" i="10"/>
  <c r="R193" i="10" s="1"/>
  <c r="W193" i="10"/>
  <c r="V193" i="10" s="1"/>
  <c r="Q191" i="10"/>
  <c r="R191" i="10" s="1"/>
  <c r="W191" i="10"/>
  <c r="V191" i="10" s="1"/>
  <c r="Q189" i="10"/>
  <c r="R189" i="10" s="1"/>
  <c r="W189" i="10"/>
  <c r="V189" i="10" s="1"/>
  <c r="Q187" i="10"/>
  <c r="R187" i="10" s="1"/>
  <c r="W187" i="10"/>
  <c r="V187" i="10" s="1"/>
  <c r="Q185" i="10"/>
  <c r="R185" i="10" s="1"/>
  <c r="W185" i="10"/>
  <c r="V185" i="10" s="1"/>
  <c r="Q183" i="10"/>
  <c r="R183" i="10" s="1"/>
  <c r="W183" i="10"/>
  <c r="V183" i="10" s="1"/>
  <c r="Q181" i="10"/>
  <c r="R181" i="10" s="1"/>
  <c r="W181" i="10"/>
  <c r="V181" i="10" s="1"/>
  <c r="Q179" i="10"/>
  <c r="R179" i="10" s="1"/>
  <c r="W179" i="10"/>
  <c r="V179" i="10" s="1"/>
  <c r="Q177" i="10"/>
  <c r="R177" i="10" s="1"/>
  <c r="W177" i="10"/>
  <c r="V177" i="10" s="1"/>
  <c r="Q175" i="10"/>
  <c r="R175" i="10" s="1"/>
  <c r="W175" i="10"/>
  <c r="V175" i="10" s="1"/>
  <c r="Q173" i="10"/>
  <c r="R173" i="10" s="1"/>
  <c r="W173" i="10"/>
  <c r="V173" i="10" s="1"/>
  <c r="Q171" i="10"/>
  <c r="R171" i="10" s="1"/>
  <c r="W171" i="10"/>
  <c r="V171" i="10" s="1"/>
  <c r="Q169" i="10"/>
  <c r="R169" i="10" s="1"/>
  <c r="W169" i="10"/>
  <c r="V169" i="10" s="1"/>
  <c r="Q167" i="10"/>
  <c r="R167" i="10" s="1"/>
  <c r="W167" i="10"/>
  <c r="V167" i="10" s="1"/>
  <c r="Q165" i="10"/>
  <c r="R165" i="10" s="1"/>
  <c r="W165" i="10"/>
  <c r="V165" i="10" s="1"/>
  <c r="Q163" i="10"/>
  <c r="R163" i="10" s="1"/>
  <c r="W163" i="10"/>
  <c r="V163" i="10" s="1"/>
  <c r="Q161" i="10"/>
  <c r="R161" i="10" s="1"/>
  <c r="W161" i="10"/>
  <c r="V161" i="10" s="1"/>
  <c r="Q159" i="10"/>
  <c r="R159" i="10" s="1"/>
  <c r="W159" i="10"/>
  <c r="V159" i="10" s="1"/>
  <c r="Q157" i="10"/>
  <c r="R157" i="10" s="1"/>
  <c r="W157" i="10"/>
  <c r="V157" i="10" s="1"/>
  <c r="Q155" i="10"/>
  <c r="R155" i="10" s="1"/>
  <c r="W155" i="10"/>
  <c r="V155" i="10" s="1"/>
  <c r="Q153" i="10"/>
  <c r="R153" i="10" s="1"/>
  <c r="W153" i="10"/>
  <c r="V153" i="10" s="1"/>
  <c r="Q151" i="10"/>
  <c r="R151" i="10" s="1"/>
  <c r="W151" i="10"/>
  <c r="V151" i="10" s="1"/>
  <c r="Q149" i="10"/>
  <c r="R149" i="10" s="1"/>
  <c r="W149" i="10"/>
  <c r="V149" i="10" s="1"/>
  <c r="Q147" i="10"/>
  <c r="R147" i="10" s="1"/>
  <c r="W147" i="10"/>
  <c r="V147" i="10" s="1"/>
  <c r="Q145" i="10"/>
  <c r="R145" i="10" s="1"/>
  <c r="W145" i="10"/>
  <c r="V145" i="10" s="1"/>
  <c r="Q143" i="10"/>
  <c r="R143" i="10" s="1"/>
  <c r="W143" i="10"/>
  <c r="V143" i="10" s="1"/>
  <c r="Q141" i="10"/>
  <c r="R141" i="10" s="1"/>
  <c r="W141" i="10"/>
  <c r="V141" i="10" s="1"/>
  <c r="Q139" i="10"/>
  <c r="R139" i="10" s="1"/>
  <c r="W139" i="10"/>
  <c r="V139" i="10" s="1"/>
  <c r="Q137" i="10"/>
  <c r="R137" i="10" s="1"/>
  <c r="W137" i="10"/>
  <c r="V137" i="10" s="1"/>
  <c r="Q135" i="10"/>
  <c r="R135" i="10" s="1"/>
  <c r="W135" i="10"/>
  <c r="V135" i="10" s="1"/>
  <c r="Q133" i="10"/>
  <c r="R133" i="10" s="1"/>
  <c r="W133" i="10"/>
  <c r="V133" i="10" s="1"/>
  <c r="Q131" i="10"/>
  <c r="R131" i="10" s="1"/>
  <c r="W131" i="10"/>
  <c r="V131" i="10" s="1"/>
  <c r="Q129" i="10"/>
  <c r="R129" i="10" s="1"/>
  <c r="W129" i="10"/>
  <c r="V129" i="10" s="1"/>
  <c r="Q127" i="10"/>
  <c r="R127" i="10" s="1"/>
  <c r="W127" i="10"/>
  <c r="V127" i="10" s="1"/>
  <c r="Q125" i="10"/>
  <c r="R125" i="10" s="1"/>
  <c r="W125" i="10"/>
  <c r="V125" i="10" s="1"/>
  <c r="Q123" i="10"/>
  <c r="R123" i="10" s="1"/>
  <c r="W123" i="10"/>
  <c r="V123" i="10" s="1"/>
  <c r="Q121" i="10"/>
  <c r="R121" i="10" s="1"/>
  <c r="W121" i="10"/>
  <c r="V121" i="10" s="1"/>
  <c r="Q119" i="10"/>
  <c r="R119" i="10" s="1"/>
  <c r="W119" i="10"/>
  <c r="V119" i="10" s="1"/>
  <c r="Q117" i="10"/>
  <c r="R117" i="10" s="1"/>
  <c r="W117" i="10"/>
  <c r="V117" i="10" s="1"/>
  <c r="Q115" i="10"/>
  <c r="R115" i="10" s="1"/>
  <c r="W115" i="10"/>
  <c r="V115" i="10" s="1"/>
  <c r="Q113" i="10"/>
  <c r="R113" i="10" s="1"/>
  <c r="W113" i="10"/>
  <c r="V113" i="10" s="1"/>
  <c r="Q111" i="10"/>
  <c r="R111" i="10" s="1"/>
  <c r="W111" i="10"/>
  <c r="V111" i="10" s="1"/>
  <c r="Q109" i="10"/>
  <c r="R109" i="10" s="1"/>
  <c r="W109" i="10"/>
  <c r="V109" i="10" s="1"/>
  <c r="Q107" i="10"/>
  <c r="R107" i="10" s="1"/>
  <c r="W107" i="10"/>
  <c r="V107" i="10" s="1"/>
  <c r="Q105" i="10"/>
  <c r="R105" i="10" s="1"/>
  <c r="W105" i="10"/>
  <c r="V105" i="10" s="1"/>
  <c r="Q103" i="10"/>
  <c r="R103" i="10" s="1"/>
  <c r="W103" i="10"/>
  <c r="V103" i="10" s="1"/>
  <c r="Q101" i="10"/>
  <c r="R101" i="10" s="1"/>
  <c r="W101" i="10"/>
  <c r="V101" i="10" s="1"/>
  <c r="Q99" i="10"/>
  <c r="R99" i="10" s="1"/>
  <c r="W99" i="10"/>
  <c r="V99" i="10" s="1"/>
  <c r="Q97" i="10"/>
  <c r="R97" i="10" s="1"/>
  <c r="W97" i="10"/>
  <c r="V97" i="10" s="1"/>
  <c r="Q95" i="10"/>
  <c r="R95" i="10" s="1"/>
  <c r="W95" i="10"/>
  <c r="V95" i="10" s="1"/>
  <c r="Q93" i="10"/>
  <c r="R93" i="10" s="1"/>
  <c r="W93" i="10"/>
  <c r="V93" i="10" s="1"/>
  <c r="Q91" i="10"/>
  <c r="R91" i="10" s="1"/>
  <c r="W91" i="10"/>
  <c r="V91" i="10" s="1"/>
  <c r="Q89" i="10"/>
  <c r="R89" i="10" s="1"/>
  <c r="W89" i="10"/>
  <c r="V89" i="10" s="1"/>
  <c r="Q87" i="10"/>
  <c r="R87" i="10" s="1"/>
  <c r="W87" i="10"/>
  <c r="V87" i="10" s="1"/>
  <c r="Q85" i="10"/>
  <c r="R85" i="10" s="1"/>
  <c r="W85" i="10"/>
  <c r="V85" i="10" s="1"/>
  <c r="Q83" i="10"/>
  <c r="R83" i="10" s="1"/>
  <c r="W83" i="10"/>
  <c r="V83" i="10" s="1"/>
  <c r="Q81" i="10"/>
  <c r="R81" i="10" s="1"/>
  <c r="W81" i="10"/>
  <c r="V81" i="10" s="1"/>
  <c r="Q79" i="10"/>
  <c r="R79" i="10" s="1"/>
  <c r="W79" i="10"/>
  <c r="V79" i="10" s="1"/>
  <c r="Q77" i="10"/>
  <c r="R77" i="10" s="1"/>
  <c r="W77" i="10"/>
  <c r="V77" i="10" s="1"/>
  <c r="Q75" i="10"/>
  <c r="R75" i="10" s="1"/>
  <c r="W75" i="10"/>
  <c r="V75" i="10" s="1"/>
  <c r="Q73" i="10"/>
  <c r="R73" i="10" s="1"/>
  <c r="W73" i="10"/>
  <c r="V73" i="10" s="1"/>
  <c r="Q71" i="10"/>
  <c r="R71" i="10" s="1"/>
  <c r="W71" i="10"/>
  <c r="V71" i="10" s="1"/>
  <c r="Q69" i="10"/>
  <c r="R69" i="10" s="1"/>
  <c r="W69" i="10"/>
  <c r="V69" i="10" s="1"/>
  <c r="Q67" i="10"/>
  <c r="R67" i="10" s="1"/>
  <c r="W67" i="10"/>
  <c r="V67" i="10" s="1"/>
  <c r="Q65" i="10"/>
  <c r="R65" i="10" s="1"/>
  <c r="W65" i="10"/>
  <c r="V65" i="10" s="1"/>
  <c r="Q63" i="10"/>
  <c r="R63" i="10" s="1"/>
  <c r="W63" i="10"/>
  <c r="V63" i="10" s="1"/>
  <c r="Q61" i="10"/>
  <c r="R61" i="10" s="1"/>
  <c r="W61" i="10"/>
  <c r="V61" i="10" s="1"/>
  <c r="Q59" i="10"/>
  <c r="R59" i="10" s="1"/>
  <c r="W59" i="10"/>
  <c r="V59" i="10" s="1"/>
  <c r="Q57" i="10"/>
  <c r="R57" i="10" s="1"/>
  <c r="W57" i="10"/>
  <c r="V57" i="10" s="1"/>
  <c r="Q55" i="10"/>
  <c r="R55" i="10" s="1"/>
  <c r="W55" i="10"/>
  <c r="V55" i="10" s="1"/>
  <c r="Q53" i="10"/>
  <c r="R53" i="10" s="1"/>
  <c r="W53" i="10"/>
  <c r="V53" i="10" s="1"/>
  <c r="Q51" i="10"/>
  <c r="R51" i="10" s="1"/>
  <c r="W51" i="10"/>
  <c r="V51" i="10" s="1"/>
  <c r="Q49" i="10"/>
  <c r="R49" i="10" s="1"/>
  <c r="W49" i="10"/>
  <c r="V49" i="10" s="1"/>
  <c r="Q47" i="10"/>
  <c r="R47" i="10" s="1"/>
  <c r="W47" i="10"/>
  <c r="V47" i="10" s="1"/>
  <c r="Q45" i="10"/>
  <c r="R45" i="10" s="1"/>
  <c r="W45" i="10"/>
  <c r="V45" i="10" s="1"/>
  <c r="Q43" i="10"/>
  <c r="R43" i="10" s="1"/>
  <c r="W43" i="10"/>
  <c r="V43" i="10" s="1"/>
  <c r="Q41" i="10"/>
  <c r="R41" i="10" s="1"/>
  <c r="W41" i="10"/>
  <c r="V41" i="10" s="1"/>
  <c r="Q39" i="10"/>
  <c r="R39" i="10" s="1"/>
  <c r="W39" i="10"/>
  <c r="V39" i="10" s="1"/>
  <c r="Q37" i="10"/>
  <c r="R37" i="10" s="1"/>
  <c r="W37" i="10"/>
  <c r="V37" i="10" s="1"/>
  <c r="Q35" i="10"/>
  <c r="R35" i="10" s="1"/>
  <c r="W35" i="10"/>
  <c r="V35" i="10" s="1"/>
  <c r="Q33" i="10"/>
  <c r="R33" i="10" s="1"/>
  <c r="W33" i="10"/>
  <c r="V33" i="10" s="1"/>
  <c r="Q31" i="10"/>
  <c r="R31" i="10" s="1"/>
  <c r="W31" i="10"/>
  <c r="V31" i="10" s="1"/>
  <c r="Q29" i="10"/>
  <c r="R29" i="10" s="1"/>
  <c r="W29" i="10"/>
  <c r="V29" i="10" s="1"/>
  <c r="Q27" i="10"/>
  <c r="R27" i="10" s="1"/>
  <c r="W27" i="10"/>
  <c r="V27" i="10" s="1"/>
  <c r="Q25" i="10"/>
  <c r="R25" i="10" s="1"/>
  <c r="W25" i="10"/>
  <c r="V25" i="10" s="1"/>
  <c r="Q23" i="10"/>
  <c r="R23" i="10" s="1"/>
  <c r="W23" i="10"/>
  <c r="V23" i="10" s="1"/>
  <c r="Q21" i="10"/>
  <c r="R21" i="10" s="1"/>
  <c r="W21" i="10"/>
  <c r="V21" i="10" s="1"/>
  <c r="Q19" i="10"/>
  <c r="R19" i="10" s="1"/>
  <c r="W19" i="10"/>
  <c r="V19" i="10" s="1"/>
  <c r="Q17" i="10"/>
  <c r="R17" i="10" s="1"/>
  <c r="W17" i="10"/>
  <c r="V17" i="10" s="1"/>
  <c r="Q15" i="10"/>
  <c r="R15" i="10" s="1"/>
  <c r="W15" i="10"/>
  <c r="V15" i="10" s="1"/>
  <c r="Q13" i="10"/>
  <c r="R13" i="10" s="1"/>
  <c r="W13" i="10"/>
  <c r="V13" i="10" s="1"/>
  <c r="Q11" i="10"/>
  <c r="R11" i="10" s="1"/>
  <c r="W11" i="10"/>
  <c r="V11" i="10" s="1"/>
  <c r="Q9" i="10"/>
  <c r="R9" i="10" s="1"/>
  <c r="W9" i="10"/>
  <c r="V9" i="10" s="1"/>
  <c r="Q7" i="10"/>
  <c r="R7" i="10" s="1"/>
  <c r="W7" i="10"/>
  <c r="V7" i="10" s="1"/>
  <c r="Q5" i="10"/>
  <c r="R5" i="10" s="1"/>
  <c r="W5" i="10"/>
  <c r="V5" i="10" s="1"/>
  <c r="P4" i="10" l="1"/>
  <c r="O4" i="10"/>
  <c r="M464" i="10"/>
  <c r="L464" i="10"/>
  <c r="M466" i="10"/>
  <c r="N466" i="10"/>
  <c r="M468" i="10"/>
  <c r="L468" i="10"/>
  <c r="M470" i="10"/>
  <c r="N470" i="10"/>
  <c r="M472" i="10"/>
  <c r="L472" i="10"/>
  <c r="N472" i="10"/>
  <c r="M474" i="10"/>
  <c r="N474" i="10"/>
  <c r="M476" i="10"/>
  <c r="L476" i="10"/>
  <c r="N476" i="10"/>
  <c r="M478" i="10"/>
  <c r="N478" i="10"/>
  <c r="M480" i="10"/>
  <c r="L480" i="10"/>
  <c r="N480" i="10"/>
  <c r="M482" i="10"/>
  <c r="N482" i="10"/>
  <c r="M484" i="10"/>
  <c r="L484" i="10"/>
  <c r="N484" i="10"/>
  <c r="M486" i="10"/>
  <c r="N486" i="10"/>
  <c r="M488" i="10"/>
  <c r="L488" i="10"/>
  <c r="N488" i="10"/>
  <c r="M490" i="10"/>
  <c r="N490" i="10"/>
  <c r="M492" i="10"/>
  <c r="L492" i="10"/>
  <c r="N492" i="10"/>
  <c r="M494" i="10"/>
  <c r="N494" i="10"/>
  <c r="M496" i="10"/>
  <c r="L496" i="10"/>
  <c r="N496" i="10"/>
  <c r="M498" i="10"/>
  <c r="N498" i="10"/>
  <c r="M500" i="10"/>
  <c r="L500" i="10"/>
  <c r="M502" i="10"/>
  <c r="N502" i="10"/>
  <c r="M504" i="10"/>
  <c r="L504" i="10"/>
  <c r="M506" i="10"/>
  <c r="N506" i="10"/>
  <c r="M508" i="10"/>
  <c r="L508" i="10"/>
  <c r="M510" i="10"/>
  <c r="N510" i="10"/>
  <c r="M512" i="10"/>
  <c r="L512" i="10"/>
  <c r="M514" i="10"/>
  <c r="N514" i="10"/>
  <c r="M209" i="10"/>
  <c r="L209" i="10"/>
  <c r="M213" i="10"/>
  <c r="L213" i="10"/>
  <c r="M217" i="10"/>
  <c r="L217" i="10"/>
  <c r="M221" i="10"/>
  <c r="L221" i="10"/>
  <c r="L462" i="10"/>
  <c r="L470" i="10"/>
  <c r="L225" i="10"/>
  <c r="L229" i="10"/>
  <c r="L233" i="10"/>
  <c r="L237" i="10"/>
  <c r="L241" i="10"/>
  <c r="L245" i="10"/>
  <c r="L249" i="10"/>
  <c r="L253" i="10"/>
  <c r="L257" i="10"/>
  <c r="L261" i="10"/>
  <c r="L265" i="10"/>
  <c r="L269" i="10"/>
  <c r="L273" i="10"/>
  <c r="L275" i="10"/>
  <c r="L277" i="10"/>
  <c r="L279" i="10"/>
  <c r="L281" i="10"/>
  <c r="L283" i="10"/>
  <c r="L285" i="10"/>
  <c r="L287" i="10"/>
  <c r="L289" i="10"/>
  <c r="L291" i="10"/>
  <c r="L293" i="10"/>
  <c r="L295" i="10"/>
  <c r="L297" i="10"/>
  <c r="L299" i="10"/>
  <c r="L301" i="10"/>
  <c r="L303" i="10"/>
  <c r="L305" i="10"/>
  <c r="L307" i="10"/>
  <c r="L309" i="10"/>
  <c r="L311" i="10"/>
  <c r="L313" i="10"/>
  <c r="L315" i="10"/>
  <c r="L317" i="10"/>
  <c r="L319" i="10"/>
  <c r="L321" i="10"/>
  <c r="L323" i="10"/>
  <c r="L516" i="10"/>
  <c r="L520" i="10"/>
  <c r="L524" i="10"/>
  <c r="L528" i="10"/>
  <c r="L532" i="10"/>
  <c r="L536" i="10"/>
  <c r="L540" i="10"/>
  <c r="L544" i="10"/>
  <c r="L548" i="10"/>
  <c r="L552" i="10"/>
  <c r="L556" i="10"/>
  <c r="L560" i="10"/>
  <c r="L564" i="10"/>
  <c r="L568" i="10"/>
  <c r="L572" i="10"/>
  <c r="L576" i="10"/>
  <c r="M7" i="10"/>
  <c r="O7" i="10"/>
  <c r="M9" i="10"/>
  <c r="O9" i="10"/>
  <c r="M11" i="10"/>
  <c r="O11" i="10"/>
  <c r="M13" i="10"/>
  <c r="O13" i="10"/>
  <c r="M15" i="10"/>
  <c r="O15" i="10"/>
  <c r="M17" i="10"/>
  <c r="O17" i="10"/>
  <c r="M19" i="10"/>
  <c r="O19" i="10"/>
  <c r="M21" i="10"/>
  <c r="O21" i="10"/>
  <c r="M23" i="10"/>
  <c r="O23" i="10"/>
  <c r="M25" i="10"/>
  <c r="O25" i="10"/>
  <c r="M27" i="10"/>
  <c r="O27" i="10"/>
  <c r="M29" i="10"/>
  <c r="O29" i="10"/>
  <c r="M31" i="10"/>
  <c r="O31" i="10"/>
  <c r="M33" i="10"/>
  <c r="O33" i="10"/>
  <c r="M35" i="10"/>
  <c r="O35" i="10"/>
  <c r="M37" i="10"/>
  <c r="O37" i="10"/>
  <c r="M39" i="10"/>
  <c r="O39" i="10"/>
  <c r="M41" i="10"/>
  <c r="O41" i="10"/>
  <c r="M43" i="10"/>
  <c r="O43" i="10"/>
  <c r="M45" i="10"/>
  <c r="O45" i="10"/>
  <c r="M47" i="10"/>
  <c r="O47" i="10"/>
  <c r="M49" i="10"/>
  <c r="O49" i="10"/>
  <c r="M51" i="10"/>
  <c r="O51" i="10"/>
  <c r="M53" i="10"/>
  <c r="O53" i="10"/>
  <c r="M55" i="10"/>
  <c r="O55" i="10"/>
  <c r="M57" i="10"/>
  <c r="O57" i="10"/>
  <c r="M59" i="10"/>
  <c r="O59" i="10"/>
  <c r="M61" i="10"/>
  <c r="O61" i="10"/>
  <c r="M63" i="10"/>
  <c r="O63" i="10"/>
  <c r="M65" i="10"/>
  <c r="O65" i="10"/>
  <c r="M67" i="10"/>
  <c r="O67" i="10"/>
  <c r="M69" i="10"/>
  <c r="O69" i="10"/>
  <c r="M71" i="10"/>
  <c r="O71" i="10"/>
  <c r="M73" i="10"/>
  <c r="O73" i="10"/>
  <c r="M75" i="10"/>
  <c r="O75" i="10"/>
  <c r="M77" i="10"/>
  <c r="O77" i="10"/>
  <c r="M79" i="10"/>
  <c r="O79" i="10"/>
  <c r="M81" i="10"/>
  <c r="O81" i="10"/>
  <c r="M83" i="10"/>
  <c r="O83" i="10"/>
  <c r="M85" i="10"/>
  <c r="O85" i="10"/>
  <c r="M87" i="10"/>
  <c r="O87" i="10"/>
  <c r="M89" i="10"/>
  <c r="O89" i="10"/>
  <c r="M91" i="10"/>
  <c r="O91" i="10"/>
  <c r="M93" i="10"/>
  <c r="O93" i="10"/>
  <c r="M95" i="10"/>
  <c r="O95" i="10"/>
  <c r="M97" i="10"/>
  <c r="O97" i="10"/>
  <c r="M99" i="10"/>
  <c r="O99" i="10"/>
  <c r="M101" i="10"/>
  <c r="O101" i="10"/>
  <c r="M103" i="10"/>
  <c r="O103" i="10"/>
  <c r="M105" i="10"/>
  <c r="O105" i="10"/>
  <c r="M107" i="10"/>
  <c r="O107" i="10"/>
  <c r="M109" i="10"/>
  <c r="O109" i="10"/>
  <c r="M111" i="10"/>
  <c r="O111" i="10"/>
  <c r="M113" i="10"/>
  <c r="O113" i="10"/>
  <c r="M115" i="10"/>
  <c r="O115" i="10"/>
  <c r="M117" i="10"/>
  <c r="O117" i="10"/>
  <c r="M119" i="10"/>
  <c r="O119" i="10"/>
  <c r="M121" i="10"/>
  <c r="O121" i="10"/>
  <c r="M123" i="10"/>
  <c r="O123" i="10"/>
  <c r="M125" i="10"/>
  <c r="O125" i="10"/>
  <c r="M127" i="10"/>
  <c r="O127" i="10"/>
  <c r="M129" i="10"/>
  <c r="O129" i="10"/>
  <c r="M131" i="10"/>
  <c r="O131" i="10"/>
  <c r="M133" i="10"/>
  <c r="O133" i="10"/>
  <c r="M135" i="10"/>
  <c r="O135" i="10"/>
  <c r="M137" i="10"/>
  <c r="O137" i="10"/>
  <c r="M139" i="10"/>
  <c r="O139" i="10"/>
  <c r="M141" i="10"/>
  <c r="O141" i="10"/>
  <c r="M143" i="10"/>
  <c r="O143" i="10"/>
  <c r="M145" i="10"/>
  <c r="O145" i="10"/>
  <c r="M147" i="10"/>
  <c r="O147" i="10"/>
  <c r="M149" i="10"/>
  <c r="O149" i="10"/>
  <c r="M151" i="10"/>
  <c r="O151" i="10"/>
  <c r="M153" i="10"/>
  <c r="O153" i="10"/>
  <c r="M155" i="10"/>
  <c r="O155" i="10"/>
  <c r="M157" i="10"/>
  <c r="O157" i="10"/>
  <c r="M159" i="10"/>
  <c r="O159" i="10"/>
  <c r="M161" i="10"/>
  <c r="O161" i="10"/>
  <c r="M163" i="10"/>
  <c r="O163" i="10"/>
  <c r="M165" i="10"/>
  <c r="O165" i="10"/>
  <c r="M167" i="10"/>
  <c r="O167" i="10"/>
  <c r="M169" i="10"/>
  <c r="O169" i="10"/>
  <c r="M171" i="10"/>
  <c r="O171" i="10"/>
  <c r="M173" i="10"/>
  <c r="O173" i="10"/>
  <c r="M175" i="10"/>
  <c r="O175" i="10"/>
  <c r="M177" i="10"/>
  <c r="O177" i="10"/>
  <c r="M179" i="10"/>
  <c r="O179" i="10"/>
  <c r="M181" i="10"/>
  <c r="O181" i="10"/>
  <c r="M183" i="10"/>
  <c r="O183" i="10"/>
  <c r="M185" i="10"/>
  <c r="O185" i="10"/>
  <c r="M187" i="10"/>
  <c r="O187" i="10"/>
  <c r="M189" i="10"/>
  <c r="O189" i="10"/>
  <c r="M191" i="10"/>
  <c r="O191" i="10"/>
  <c r="M193" i="10"/>
  <c r="O193" i="10"/>
  <c r="M195" i="10"/>
  <c r="O195" i="10"/>
  <c r="M197" i="10"/>
  <c r="O197" i="10"/>
  <c r="M199" i="10"/>
  <c r="O199" i="10"/>
  <c r="M201" i="10"/>
  <c r="O201" i="10"/>
  <c r="M203" i="10"/>
  <c r="O203" i="10"/>
  <c r="M205" i="10"/>
  <c r="O205" i="10"/>
  <c r="M207" i="10"/>
  <c r="O207" i="10"/>
  <c r="M6" i="10"/>
  <c r="O6" i="10"/>
  <c r="M8" i="10"/>
  <c r="O8" i="10"/>
  <c r="M10" i="10"/>
  <c r="O10" i="10"/>
  <c r="M12" i="10"/>
  <c r="O12" i="10"/>
  <c r="M14" i="10"/>
  <c r="O14" i="10"/>
  <c r="M16" i="10"/>
  <c r="O16" i="10"/>
  <c r="M18" i="10"/>
  <c r="O18" i="10"/>
  <c r="M20" i="10"/>
  <c r="O20" i="10"/>
  <c r="M22" i="10"/>
  <c r="O22" i="10"/>
  <c r="M24" i="10"/>
  <c r="O24" i="10"/>
  <c r="M26" i="10"/>
  <c r="O26" i="10"/>
  <c r="M28" i="10"/>
  <c r="O28" i="10"/>
  <c r="M30" i="10"/>
  <c r="O30" i="10"/>
  <c r="M32" i="10"/>
  <c r="O32" i="10"/>
  <c r="M34" i="10"/>
  <c r="O34" i="10"/>
  <c r="M36" i="10"/>
  <c r="O36" i="10"/>
  <c r="M38" i="10"/>
  <c r="O38" i="10"/>
  <c r="M40" i="10"/>
  <c r="O40" i="10"/>
  <c r="M42" i="10"/>
  <c r="O42" i="10"/>
  <c r="M44" i="10"/>
  <c r="O44" i="10"/>
  <c r="M46" i="10"/>
  <c r="O46" i="10"/>
  <c r="M48" i="10"/>
  <c r="O48" i="10"/>
  <c r="M50" i="10"/>
  <c r="O50" i="10"/>
  <c r="M52" i="10"/>
  <c r="O52" i="10"/>
  <c r="M54" i="10"/>
  <c r="O54" i="10"/>
  <c r="M56" i="10"/>
  <c r="O56" i="10"/>
  <c r="M58" i="10"/>
  <c r="O58" i="10"/>
  <c r="M60" i="10"/>
  <c r="O60" i="10"/>
  <c r="M62" i="10"/>
  <c r="O62" i="10"/>
  <c r="M64" i="10"/>
  <c r="O64" i="10"/>
  <c r="M66" i="10"/>
  <c r="O66" i="10"/>
  <c r="M68" i="10"/>
  <c r="O68" i="10"/>
  <c r="M70" i="10"/>
  <c r="O70" i="10"/>
  <c r="M72" i="10"/>
  <c r="O72" i="10"/>
  <c r="M74" i="10"/>
  <c r="O74" i="10"/>
  <c r="M76" i="10"/>
  <c r="O76" i="10"/>
  <c r="M78" i="10"/>
  <c r="O78" i="10"/>
  <c r="M80" i="10"/>
  <c r="O80" i="10"/>
  <c r="M82" i="10"/>
  <c r="O82" i="10"/>
  <c r="M84" i="10"/>
  <c r="O84" i="10"/>
  <c r="M86" i="10"/>
  <c r="O86" i="10"/>
  <c r="M88" i="10"/>
  <c r="O88" i="10"/>
  <c r="M90" i="10"/>
  <c r="O90" i="10"/>
  <c r="M92" i="10"/>
  <c r="O92" i="10"/>
  <c r="M94" i="10"/>
  <c r="O94" i="10"/>
  <c r="M96" i="10"/>
  <c r="O96" i="10"/>
  <c r="M98" i="10"/>
  <c r="O98" i="10"/>
  <c r="M100" i="10"/>
  <c r="O100" i="10"/>
  <c r="M102" i="10"/>
  <c r="O102" i="10"/>
  <c r="M104" i="10"/>
  <c r="O104" i="10"/>
  <c r="M106" i="10"/>
  <c r="O106" i="10"/>
  <c r="M108" i="10"/>
  <c r="O108" i="10"/>
  <c r="M110" i="10"/>
  <c r="O110" i="10"/>
  <c r="M112" i="10"/>
  <c r="O112" i="10"/>
  <c r="M114" i="10"/>
  <c r="O114" i="10"/>
  <c r="M116" i="10"/>
  <c r="O116" i="10"/>
  <c r="M118" i="10"/>
  <c r="O118" i="10"/>
  <c r="M120" i="10"/>
  <c r="O120" i="10"/>
  <c r="M122" i="10"/>
  <c r="O122" i="10"/>
  <c r="M124" i="10"/>
  <c r="O124" i="10"/>
  <c r="M126" i="10"/>
  <c r="O126" i="10"/>
  <c r="M128" i="10"/>
  <c r="O128" i="10"/>
  <c r="M130" i="10"/>
  <c r="O130" i="10"/>
  <c r="M132" i="10"/>
  <c r="O132" i="10"/>
  <c r="M134" i="10"/>
  <c r="O134" i="10"/>
  <c r="M136" i="10"/>
  <c r="O136" i="10"/>
  <c r="M138" i="10"/>
  <c r="O138" i="10"/>
  <c r="M140" i="10"/>
  <c r="O140" i="10"/>
  <c r="M142" i="10"/>
  <c r="O142" i="10"/>
  <c r="M144" i="10"/>
  <c r="O144" i="10"/>
  <c r="M146" i="10"/>
  <c r="O146" i="10"/>
  <c r="M148" i="10"/>
  <c r="O148" i="10"/>
  <c r="M150" i="10"/>
  <c r="O150" i="10"/>
  <c r="M152" i="10"/>
  <c r="O152" i="10"/>
  <c r="M154" i="10"/>
  <c r="O154" i="10"/>
  <c r="M156" i="10"/>
  <c r="O156" i="10"/>
  <c r="M158" i="10"/>
  <c r="O158" i="10"/>
  <c r="M160" i="10"/>
  <c r="O160" i="10"/>
  <c r="M162" i="10"/>
  <c r="O162" i="10"/>
  <c r="M164" i="10"/>
  <c r="O164" i="10"/>
  <c r="M166" i="10"/>
  <c r="O166" i="10"/>
  <c r="M168" i="10"/>
  <c r="O168" i="10"/>
  <c r="M170" i="10"/>
  <c r="O170" i="10"/>
  <c r="M172" i="10"/>
  <c r="O172" i="10"/>
  <c r="M174" i="10"/>
  <c r="O174" i="10"/>
  <c r="M176" i="10"/>
  <c r="O176" i="10"/>
  <c r="M178" i="10"/>
  <c r="O178" i="10"/>
  <c r="M180" i="10"/>
  <c r="O180" i="10"/>
  <c r="M182" i="10"/>
  <c r="O182" i="10"/>
  <c r="M184" i="10"/>
  <c r="O184" i="10"/>
  <c r="M186" i="10"/>
  <c r="O186" i="10"/>
  <c r="M188" i="10"/>
  <c r="O188" i="10"/>
  <c r="M190" i="10"/>
  <c r="O190" i="10"/>
  <c r="M192" i="10"/>
  <c r="O192" i="10"/>
  <c r="M194" i="10"/>
  <c r="O194" i="10"/>
  <c r="M196" i="10"/>
  <c r="O196" i="10"/>
  <c r="M198" i="10"/>
  <c r="O198" i="10"/>
  <c r="M200" i="10"/>
  <c r="O200" i="10"/>
  <c r="M202" i="10"/>
  <c r="O202" i="10"/>
  <c r="M204" i="10"/>
  <c r="O204" i="10"/>
  <c r="M206" i="10"/>
  <c r="O206" i="10"/>
  <c r="M208" i="10"/>
  <c r="O208" i="10"/>
  <c r="M210" i="10"/>
  <c r="O210" i="10"/>
  <c r="M212" i="10"/>
  <c r="O212" i="10"/>
  <c r="M214" i="10"/>
  <c r="O214" i="10"/>
  <c r="M216" i="10"/>
  <c r="O216" i="10"/>
  <c r="M218" i="10"/>
  <c r="O218" i="10"/>
  <c r="M220" i="10"/>
  <c r="O220" i="10"/>
  <c r="M222" i="10"/>
  <c r="O222" i="10"/>
  <c r="M224" i="10"/>
  <c r="O224" i="10"/>
  <c r="M226" i="10"/>
  <c r="O226" i="10"/>
  <c r="M228" i="10"/>
  <c r="O228" i="10"/>
  <c r="M230" i="10"/>
  <c r="O230" i="10"/>
  <c r="M232" i="10"/>
  <c r="O232" i="10"/>
  <c r="M234" i="10"/>
  <c r="O234" i="10"/>
  <c r="M236" i="10"/>
  <c r="O236" i="10"/>
  <c r="M238" i="10"/>
  <c r="O238" i="10"/>
  <c r="M240" i="10"/>
  <c r="O240" i="10"/>
  <c r="M242" i="10"/>
  <c r="O242" i="10"/>
  <c r="M244" i="10"/>
  <c r="O244" i="10"/>
  <c r="M246" i="10"/>
  <c r="O246" i="10"/>
  <c r="M248" i="10"/>
  <c r="O248" i="10"/>
  <c r="M250" i="10"/>
  <c r="O250" i="10"/>
  <c r="M252" i="10"/>
  <c r="O252" i="10"/>
  <c r="M254" i="10"/>
  <c r="O254" i="10"/>
  <c r="M256" i="10"/>
  <c r="O256" i="10"/>
  <c r="M258" i="10"/>
  <c r="O258" i="10"/>
  <c r="M260" i="10"/>
  <c r="O260" i="10"/>
  <c r="M262" i="10"/>
  <c r="O262" i="10"/>
  <c r="M264" i="10"/>
  <c r="O264" i="10"/>
  <c r="M266" i="10"/>
  <c r="O266" i="10"/>
  <c r="M268" i="10"/>
  <c r="O268" i="10"/>
  <c r="M270" i="10"/>
  <c r="O270" i="10"/>
  <c r="M272" i="10"/>
  <c r="O272" i="10"/>
  <c r="M274" i="10"/>
  <c r="O274" i="10"/>
  <c r="M276" i="10"/>
  <c r="O276" i="10"/>
  <c r="M278" i="10"/>
  <c r="O278" i="10"/>
  <c r="M280" i="10"/>
  <c r="O280" i="10"/>
  <c r="M282" i="10"/>
  <c r="O282" i="10"/>
  <c r="M284" i="10"/>
  <c r="O284" i="10"/>
  <c r="M286" i="10"/>
  <c r="O286" i="10"/>
  <c r="M288" i="10"/>
  <c r="O288" i="10"/>
  <c r="M290" i="10"/>
  <c r="O290" i="10"/>
  <c r="M292" i="10"/>
  <c r="O292" i="10"/>
  <c r="M294" i="10"/>
  <c r="O294" i="10"/>
  <c r="M296" i="10"/>
  <c r="O296" i="10"/>
  <c r="M298" i="10"/>
  <c r="O298" i="10"/>
  <c r="M300" i="10"/>
  <c r="O300" i="10"/>
  <c r="M302" i="10"/>
  <c r="O302" i="10"/>
  <c r="M304" i="10"/>
  <c r="O304" i="10"/>
  <c r="M306" i="10"/>
  <c r="O306" i="10"/>
  <c r="P306" i="10"/>
  <c r="M308" i="10"/>
  <c r="O308" i="10"/>
  <c r="P308" i="10"/>
  <c r="M310" i="10"/>
  <c r="O310" i="10"/>
  <c r="P310" i="10"/>
  <c r="M312" i="10"/>
  <c r="O312" i="10"/>
  <c r="P312" i="10"/>
  <c r="M314" i="10"/>
  <c r="O314" i="10"/>
  <c r="P314" i="10"/>
  <c r="M316" i="10"/>
  <c r="O316" i="10"/>
  <c r="P316" i="10"/>
  <c r="M318" i="10"/>
  <c r="O318" i="10"/>
  <c r="P318" i="10"/>
  <c r="M320" i="10"/>
  <c r="O320" i="10"/>
  <c r="P320" i="10"/>
  <c r="M322" i="10"/>
  <c r="O322" i="10"/>
  <c r="P322" i="10"/>
  <c r="M324" i="10"/>
  <c r="O324" i="10"/>
  <c r="P324" i="10"/>
  <c r="M326" i="10"/>
  <c r="O326" i="10"/>
  <c r="P326" i="10"/>
  <c r="M328" i="10"/>
  <c r="O328" i="10"/>
  <c r="P328" i="10"/>
  <c r="M330" i="10"/>
  <c r="O330" i="10"/>
  <c r="P330" i="10"/>
  <c r="M332" i="10"/>
  <c r="O332" i="10"/>
  <c r="P332" i="10"/>
  <c r="M334" i="10"/>
  <c r="O334" i="10"/>
  <c r="P334" i="10"/>
  <c r="M336" i="10"/>
  <c r="O336" i="10"/>
  <c r="P336" i="10"/>
  <c r="M338" i="10"/>
  <c r="O338" i="10"/>
  <c r="P338" i="10"/>
  <c r="M340" i="10"/>
  <c r="O340" i="10"/>
  <c r="P340" i="10"/>
  <c r="M342" i="10"/>
  <c r="O342" i="10"/>
  <c r="P342" i="10"/>
  <c r="M344" i="10"/>
  <c r="O344" i="10"/>
  <c r="P344" i="10"/>
  <c r="M346" i="10"/>
  <c r="O346" i="10"/>
  <c r="P346" i="10"/>
  <c r="M348" i="10"/>
  <c r="O348" i="10"/>
  <c r="P348" i="10"/>
  <c r="M350" i="10"/>
  <c r="O350" i="10"/>
  <c r="P350" i="10"/>
  <c r="M352" i="10"/>
  <c r="O352" i="10"/>
  <c r="P352" i="10"/>
  <c r="M354" i="10"/>
  <c r="O354" i="10"/>
  <c r="P354" i="10"/>
  <c r="M356" i="10"/>
  <c r="O356" i="10"/>
  <c r="P356" i="10"/>
  <c r="M358" i="10"/>
  <c r="O358" i="10"/>
  <c r="P358" i="10"/>
  <c r="M360" i="10"/>
  <c r="O360" i="10"/>
  <c r="P360" i="10"/>
  <c r="M362" i="10"/>
  <c r="O362" i="10"/>
  <c r="P362" i="10"/>
  <c r="M364" i="10"/>
  <c r="O364" i="10"/>
  <c r="P364" i="10"/>
  <c r="M366" i="10"/>
  <c r="O366" i="10"/>
  <c r="P366" i="10"/>
  <c r="M368" i="10"/>
  <c r="O368" i="10"/>
  <c r="P368" i="10"/>
  <c r="M370" i="10"/>
  <c r="O370" i="10"/>
  <c r="P370" i="10"/>
  <c r="M372" i="10"/>
  <c r="O372" i="10"/>
  <c r="P372" i="10"/>
  <c r="M374" i="10"/>
  <c r="O374" i="10"/>
  <c r="P374" i="10"/>
  <c r="M376" i="10"/>
  <c r="O376" i="10"/>
  <c r="P376" i="10"/>
  <c r="M378" i="10"/>
  <c r="O378" i="10"/>
  <c r="P378" i="10"/>
  <c r="M380" i="10"/>
  <c r="O380" i="10"/>
  <c r="P380" i="10"/>
  <c r="M382" i="10"/>
  <c r="O382" i="10"/>
  <c r="P382" i="10"/>
  <c r="M384" i="10"/>
  <c r="O384" i="10"/>
  <c r="P384" i="10"/>
  <c r="M386" i="10"/>
  <c r="O386" i="10"/>
  <c r="P386" i="10"/>
  <c r="M388" i="10"/>
  <c r="O388" i="10"/>
  <c r="P388" i="10"/>
  <c r="M390" i="10"/>
  <c r="O390" i="10"/>
  <c r="P390" i="10"/>
  <c r="M392" i="10"/>
  <c r="O392" i="10"/>
  <c r="P392" i="10"/>
  <c r="M394" i="10"/>
  <c r="O394" i="10"/>
  <c r="P394" i="10"/>
  <c r="M396" i="10"/>
  <c r="O396" i="10"/>
  <c r="P396" i="10"/>
  <c r="M398" i="10"/>
  <c r="O398" i="10"/>
  <c r="P398" i="10"/>
  <c r="M400" i="10"/>
  <c r="O400" i="10"/>
  <c r="P400" i="10"/>
  <c r="M402" i="10"/>
  <c r="O402" i="10"/>
  <c r="P402" i="10"/>
  <c r="M404" i="10"/>
  <c r="O404" i="10"/>
  <c r="P404" i="10"/>
  <c r="M406" i="10"/>
  <c r="O406" i="10"/>
  <c r="P406" i="10"/>
  <c r="M408" i="10"/>
  <c r="O408" i="10"/>
  <c r="P408" i="10"/>
  <c r="M410" i="10"/>
  <c r="O410" i="10"/>
  <c r="P410" i="10"/>
  <c r="M412" i="10"/>
  <c r="O412" i="10"/>
  <c r="P412" i="10"/>
  <c r="M414" i="10"/>
  <c r="O414" i="10"/>
  <c r="P414" i="10"/>
  <c r="M416" i="10"/>
  <c r="O416" i="10"/>
  <c r="P416" i="10"/>
  <c r="M418" i="10"/>
  <c r="O418" i="10"/>
  <c r="P418" i="10"/>
  <c r="M420" i="10"/>
  <c r="O420" i="10"/>
  <c r="P420" i="10"/>
  <c r="M422" i="10"/>
  <c r="O422" i="10"/>
  <c r="P422" i="10"/>
  <c r="M424" i="10"/>
  <c r="O424" i="10"/>
  <c r="P424" i="10"/>
  <c r="M426" i="10"/>
  <c r="O426" i="10"/>
  <c r="P426" i="10"/>
  <c r="M428" i="10"/>
  <c r="O428" i="10"/>
  <c r="P428" i="10"/>
  <c r="M430" i="10"/>
  <c r="O430" i="10"/>
  <c r="P430" i="10"/>
  <c r="M432" i="10"/>
  <c r="O432" i="10"/>
  <c r="P432" i="10"/>
  <c r="M434" i="10"/>
  <c r="O434" i="10"/>
  <c r="P434" i="10"/>
  <c r="M436" i="10"/>
  <c r="O436" i="10"/>
  <c r="P436" i="10"/>
  <c r="M438" i="10"/>
  <c r="O438" i="10"/>
  <c r="P438" i="10"/>
  <c r="M440" i="10"/>
  <c r="O440" i="10"/>
  <c r="P440" i="10"/>
  <c r="M442" i="10"/>
  <c r="O442" i="10"/>
  <c r="P442" i="10"/>
  <c r="M444" i="10"/>
  <c r="O444" i="10"/>
  <c r="P444" i="10"/>
  <c r="M446" i="10"/>
  <c r="O446" i="10"/>
  <c r="P446" i="10"/>
  <c r="M448" i="10"/>
  <c r="O448" i="10"/>
  <c r="P448" i="10"/>
  <c r="M450" i="10"/>
  <c r="O450" i="10"/>
  <c r="P450" i="10"/>
  <c r="M452" i="10"/>
  <c r="O452" i="10"/>
  <c r="P452" i="10"/>
  <c r="M454" i="10"/>
  <c r="O454" i="10"/>
  <c r="P454" i="10"/>
  <c r="M456" i="10"/>
  <c r="O456" i="10"/>
  <c r="P456" i="10"/>
  <c r="M458" i="10"/>
  <c r="O458" i="10"/>
  <c r="P458" i="10"/>
  <c r="M460" i="10"/>
  <c r="O460" i="10"/>
  <c r="P460" i="10"/>
  <c r="M462" i="10"/>
  <c r="O462" i="10"/>
  <c r="P462" i="10"/>
  <c r="P464" i="10"/>
  <c r="P466" i="10"/>
  <c r="P468" i="10"/>
  <c r="P470" i="10"/>
  <c r="P500" i="10"/>
  <c r="P502" i="10"/>
  <c r="P504" i="10"/>
  <c r="P506" i="10"/>
  <c r="P508" i="10"/>
  <c r="P510" i="10"/>
  <c r="P512" i="10"/>
  <c r="P514" i="10"/>
  <c r="O209" i="10"/>
  <c r="O211" i="10"/>
  <c r="O213" i="10"/>
  <c r="O215" i="10"/>
  <c r="O217" i="10"/>
  <c r="O219" i="10"/>
  <c r="O221" i="10"/>
  <c r="O223" i="10"/>
  <c r="O225" i="10"/>
  <c r="O227" i="10"/>
  <c r="O229" i="10"/>
  <c r="O231" i="10"/>
  <c r="O233" i="10"/>
  <c r="O235" i="10"/>
  <c r="O237" i="10"/>
  <c r="O239" i="10"/>
  <c r="O241" i="10"/>
  <c r="O243" i="10"/>
  <c r="O245" i="10"/>
  <c r="O247" i="10"/>
  <c r="O249" i="10"/>
  <c r="O251" i="10"/>
  <c r="O253" i="10"/>
  <c r="O255" i="10"/>
  <c r="O257" i="10"/>
  <c r="O259" i="10"/>
  <c r="O261" i="10"/>
  <c r="O263" i="10"/>
  <c r="O265" i="10"/>
  <c r="O267" i="10"/>
  <c r="O269" i="10"/>
  <c r="O271" i="10"/>
  <c r="O273" i="10"/>
  <c r="O464" i="10"/>
  <c r="O466" i="10"/>
  <c r="O468" i="10"/>
  <c r="O470" i="10"/>
  <c r="O472" i="10"/>
  <c r="O474" i="10"/>
  <c r="O476" i="10"/>
  <c r="O478" i="10"/>
  <c r="O480" i="10"/>
  <c r="O482" i="10"/>
  <c r="O484" i="10"/>
  <c r="O486" i="10"/>
  <c r="O488" i="10"/>
  <c r="O490" i="10"/>
  <c r="O492" i="10"/>
  <c r="O494" i="10"/>
  <c r="O496" i="10"/>
  <c r="O498" i="10"/>
  <c r="O500" i="10"/>
  <c r="O502" i="10"/>
  <c r="O504" i="10"/>
  <c r="O506" i="10"/>
  <c r="O508" i="10"/>
  <c r="O510" i="10"/>
  <c r="O512" i="10"/>
  <c r="O514" i="10"/>
  <c r="O516" i="10"/>
  <c r="O518" i="10"/>
  <c r="O520" i="10"/>
  <c r="O522" i="10"/>
  <c r="O524" i="10"/>
  <c r="O526" i="10"/>
  <c r="O528" i="10"/>
  <c r="O530" i="10"/>
  <c r="O532" i="10"/>
  <c r="O534" i="10"/>
  <c r="O536" i="10"/>
  <c r="O538" i="10"/>
  <c r="O540" i="10"/>
  <c r="O542" i="10"/>
  <c r="O544" i="10"/>
  <c r="O546" i="10"/>
  <c r="O548" i="10"/>
  <c r="O550" i="10"/>
  <c r="O552" i="10"/>
  <c r="O554" i="10"/>
  <c r="O556" i="10"/>
  <c r="O558" i="10"/>
  <c r="O560" i="10"/>
  <c r="O562" i="10"/>
  <c r="O564" i="10"/>
  <c r="O566" i="10"/>
  <c r="O568" i="10"/>
  <c r="O570" i="10"/>
  <c r="O572" i="10"/>
  <c r="O574" i="10"/>
  <c r="O576" i="10"/>
  <c r="O578" i="10"/>
  <c r="N5" i="10"/>
  <c r="L5" i="10"/>
  <c r="P5" i="10"/>
</calcChain>
</file>

<file path=xl/sharedStrings.xml><?xml version="1.0" encoding="utf-8"?>
<sst xmlns="http://schemas.openxmlformats.org/spreadsheetml/2006/main" count="1916" uniqueCount="967">
  <si>
    <t>Subcuenta</t>
  </si>
  <si>
    <t>COMPRAS MATERIAS PRIMAS</t>
  </si>
  <si>
    <t>Saldo</t>
  </si>
  <si>
    <t>Asiento</t>
  </si>
  <si>
    <t>Fecha</t>
  </si>
  <si>
    <t>Descripción</t>
  </si>
  <si>
    <t>Debe</t>
  </si>
  <si>
    <t>Haber</t>
  </si>
  <si>
    <t>COMPRA DE OTROS APROVISIONAMIENTOS</t>
  </si>
  <si>
    <t>FACT.210262443 SIEMENS MAQUINARIA, S.A.</t>
  </si>
  <si>
    <t>DESCUENTOS SOBRE COMPRAS POR PRONTO PAGO</t>
  </si>
  <si>
    <t>TRABAJOS REALIZADOS POR OTRAS EMPRESAS</t>
  </si>
  <si>
    <t xml:space="preserve">TRABAJOS REALIZ. POR OTRAS EMPRESA NAVE </t>
  </si>
  <si>
    <t xml:space="preserve">DEVOLUCION DE COMPRAS Y OPERACIONES </t>
  </si>
  <si>
    <t>REPARACION Y CONSERVACION</t>
  </si>
  <si>
    <t>FACT.20800204 OPEIN</t>
  </si>
  <si>
    <t>GASTOS TRANSPORTES</t>
  </si>
  <si>
    <t>SERVICIOS BANCARIOS Y SIMILARES</t>
  </si>
  <si>
    <t>ENDESA DISTRIBUCION ELECTRICA, S.L.</t>
  </si>
  <si>
    <t xml:space="preserve">FACT.U0806N00000240 UNELCO </t>
  </si>
  <si>
    <t xml:space="preserve">FACT.U6808N00010710 UNELCO </t>
  </si>
  <si>
    <t>OTROS GASTOS DE EXPLOTACION</t>
  </si>
  <si>
    <t>FACT.A/200 IMPORT &amp; SERVICE MTCO, S.L.</t>
  </si>
  <si>
    <t xml:space="preserve">RECIBO CONSEJO INSUL. DE AGUAS (BARRANCO </t>
  </si>
  <si>
    <t>SUELDO IMELDO PEREZ DICIEMBRE</t>
  </si>
  <si>
    <t>OTROS GASTOS PERSONAL</t>
  </si>
  <si>
    <t>PAGO HORAS EXTRAS IMELDO PEREZ AGOSTO</t>
  </si>
  <si>
    <t>INTERESES DESCUENTOS EFECTOS</t>
  </si>
  <si>
    <t>AMORTIZACION INMOVILIZADO MATERIAL</t>
  </si>
  <si>
    <t xml:space="preserve">AMORTIZACIÓN HORMIGONERA  TORGAR 300H C/MOTOR </t>
  </si>
  <si>
    <t>AMORTIZACIÓN CAMION SCANIA TF-2825-AH</t>
  </si>
  <si>
    <t>AMORTIZACIÓN DEPOSITO COMBUST. G-643 941 L.</t>
  </si>
  <si>
    <t>AMORTIZACIÓN CILINDRO FRONTAL DE CAMPANA</t>
  </si>
  <si>
    <t>AMORTIZACIÓN INSTAL. PREF. UNIVERSAL-</t>
  </si>
  <si>
    <t>AMORTIZACIÓN INSTALACION COMETIDA AGUA MINA</t>
  </si>
  <si>
    <t xml:space="preserve">AMORTIZACIÓN EJECUCION DE SEPARADORES PARA </t>
  </si>
  <si>
    <t xml:space="preserve">AMORTIZACIÓN COLOCACION DE MUROS PARA MOLINO </t>
  </si>
  <si>
    <t>AMORTIZACIÓN MOTOR</t>
  </si>
  <si>
    <t>VENTA ARENA 2%</t>
  </si>
  <si>
    <t>FACT.FA8/18 SALVADOR</t>
  </si>
  <si>
    <t>FACT.FA8/19 ROTURACIONES AMAGAR</t>
  </si>
  <si>
    <t>FACT.FA8/26 JOSE ARTURO HDEZ.</t>
  </si>
  <si>
    <t>FACT.FA8/32 TANSCOPI</t>
  </si>
  <si>
    <t>FACT.FA8/43 SALVADOR</t>
  </si>
  <si>
    <t>FACT.FA8/53 NOEL RDG. FCO.</t>
  </si>
  <si>
    <t>FACT.FA8/61 HOFECON TRANSP. Y CONST.</t>
  </si>
  <si>
    <t>FACT.FA8/88 FEDERICO GARCIA</t>
  </si>
  <si>
    <t>FACT.FA8/93 HOFECON TRANSP. Y CONSTR.</t>
  </si>
  <si>
    <t xml:space="preserve">FACT.FA8/95 LUIS A. PEREZ </t>
  </si>
  <si>
    <t>FACT.FA8/104 FCO. JOSE HDEZ. PEREZ</t>
  </si>
  <si>
    <t>FACT.FA8/107 FERNANDO HDEZ. CPCON.</t>
  </si>
  <si>
    <t>FACT.FA8/124 CANDIDO BARROSO</t>
  </si>
  <si>
    <t>FACT.FA8/134 ROTURACIONES AMAGAR, S.L.</t>
  </si>
  <si>
    <t>FACT.FA8/158 HOFECON TRANSP. Y CONST.</t>
  </si>
  <si>
    <t>FACT.FA8/199 TRANSPORTE PERDOMO</t>
  </si>
  <si>
    <t>FACT.FA8/226 FRANSICO J. HDEZ. PEREZ</t>
  </si>
  <si>
    <t>FACT.FA8/260 CARMELO GARCIA</t>
  </si>
  <si>
    <t>VENTA ARENA 5%</t>
  </si>
  <si>
    <t xml:space="preserve">DEVOLUCIONES DE VENTAS Y OPERACIONES </t>
  </si>
  <si>
    <t>INGRESOS EXCEPCIONALES</t>
  </si>
  <si>
    <t>DEVOL. AVAL DISA</t>
  </si>
  <si>
    <t>DEVOL.RECIBO SEGURO VITALICIO</t>
  </si>
  <si>
    <t>4 digitos</t>
  </si>
  <si>
    <t>3 digitos</t>
  </si>
  <si>
    <t>2 digitos</t>
  </si>
  <si>
    <t>Ctas</t>
  </si>
  <si>
    <t>Cuentas de Gastos e Ingresos de Explotación (Nivel 3 digitos)</t>
  </si>
  <si>
    <t>Código cta</t>
  </si>
  <si>
    <t>Ctadescripciom</t>
  </si>
  <si>
    <t>Factor Multiplicador</t>
  </si>
  <si>
    <t>Grupo</t>
  </si>
  <si>
    <t>Ingresos Financieros Instrumentos Patrimonio</t>
  </si>
  <si>
    <t>12.a</t>
  </si>
  <si>
    <t>Ingresos Finan. Valores en Deudas</t>
  </si>
  <si>
    <t>12.b</t>
  </si>
  <si>
    <t>Ingresos de Credito</t>
  </si>
  <si>
    <t>Otros Ingresos Financieros I</t>
  </si>
  <si>
    <t>Otros Ingresos Financieros II</t>
  </si>
  <si>
    <t xml:space="preserve"> Compras de mercaderías</t>
  </si>
  <si>
    <t>4.a</t>
  </si>
  <si>
    <t xml:space="preserve"> Compras de materias primas</t>
  </si>
  <si>
    <t>4.b</t>
  </si>
  <si>
    <t xml:space="preserve"> Compras de otros aprovisionamientos</t>
  </si>
  <si>
    <t xml:space="preserve"> Descuentos sobre compras por pronto pago</t>
  </si>
  <si>
    <t xml:space="preserve"> Trabajos realizados por otras empresas</t>
  </si>
  <si>
    <t>4.c</t>
  </si>
  <si>
    <t xml:space="preserve"> Devoluciones de compras y operaciones similares</t>
  </si>
  <si>
    <t xml:space="preserve"> "Rappels" por compras</t>
  </si>
  <si>
    <t xml:space="preserve"> Variación de existencias de mercaderías</t>
  </si>
  <si>
    <t xml:space="preserve"> Variación de existencias de materias primas</t>
  </si>
  <si>
    <t xml:space="preserve"> Variación de existencias de otros aprovisionamientos</t>
  </si>
  <si>
    <t xml:space="preserve"> Gastos en investigación y desarrollo del ejercicio</t>
  </si>
  <si>
    <t>7.a</t>
  </si>
  <si>
    <t xml:space="preserve"> Arrendamientos y cánones</t>
  </si>
  <si>
    <t xml:space="preserve"> Reparaciones y conservación</t>
  </si>
  <si>
    <t xml:space="preserve"> Servicios de profesionales independientes</t>
  </si>
  <si>
    <t xml:space="preserve"> Transportes</t>
  </si>
  <si>
    <t xml:space="preserve"> Primas de seguros</t>
  </si>
  <si>
    <t xml:space="preserve"> Servicios bancarios y similares</t>
  </si>
  <si>
    <t xml:space="preserve"> Publicidad, propaganda y relaciones públicas</t>
  </si>
  <si>
    <t xml:space="preserve"> Suministros</t>
  </si>
  <si>
    <t xml:space="preserve"> Otros servicios</t>
  </si>
  <si>
    <t xml:space="preserve"> Impuesto sobre beneficios</t>
  </si>
  <si>
    <t xml:space="preserve"> Otros tributos</t>
  </si>
  <si>
    <t>7.b</t>
  </si>
  <si>
    <t xml:space="preserve"> Ajustes negativos en la imposición sobre beneficios</t>
  </si>
  <si>
    <t xml:space="preserve"> Ajustes negativos en la imposición indirecta</t>
  </si>
  <si>
    <t xml:space="preserve"> Devolución de impuestos</t>
  </si>
  <si>
    <t xml:space="preserve"> Ajustes positivos en la imposición sobre beneficios</t>
  </si>
  <si>
    <t xml:space="preserve"> Ajustes positivos en la imposición indirecta</t>
  </si>
  <si>
    <t xml:space="preserve"> Sueldos y salarios</t>
  </si>
  <si>
    <t>6.a</t>
  </si>
  <si>
    <t xml:space="preserve"> Indemnizaciones</t>
  </si>
  <si>
    <t xml:space="preserve"> Seguridad Social a cargo de la empresa</t>
  </si>
  <si>
    <t>6.b</t>
  </si>
  <si>
    <t xml:space="preserve"> Retribuciones a largo plazo mediante sistemas de aportación definida</t>
  </si>
  <si>
    <t xml:space="preserve"> Retribuciones a largo plazo mediante sistemas de prestación definida</t>
  </si>
  <si>
    <t>6.c</t>
  </si>
  <si>
    <t xml:space="preserve"> Retribuciones mediante instrumentos de patrimonio.</t>
  </si>
  <si>
    <t xml:space="preserve"> Otros gastos sociales</t>
  </si>
  <si>
    <t xml:space="preserve"> Pérdidas de créditos comerciales incobrables</t>
  </si>
  <si>
    <t>7.c</t>
  </si>
  <si>
    <t xml:space="preserve"> Resultados de operaciones en común</t>
  </si>
  <si>
    <t>7.d</t>
  </si>
  <si>
    <t xml:space="preserve"> Otras pérdidas en gestión corriente</t>
  </si>
  <si>
    <t>Gtos Financ. Actualización de Provisiones</t>
  </si>
  <si>
    <t>13.b</t>
  </si>
  <si>
    <t xml:space="preserve"> Intereses de obligaciones y bonos</t>
  </si>
  <si>
    <t xml:space="preserve"> Intereses de deudas</t>
  </si>
  <si>
    <t xml:space="preserve"> Pérdidas por valoración de instrumentos financieros por su valor razonable</t>
  </si>
  <si>
    <t xml:space="preserve"> Dividendos de acciones o participaciones contabilizadas como pasivos</t>
  </si>
  <si>
    <t>13.a</t>
  </si>
  <si>
    <t xml:space="preserve"> Intereses por descuento de efectos</t>
  </si>
  <si>
    <t xml:space="preserve"> Pérdidas en participaciones y valores representativos de deuda</t>
  </si>
  <si>
    <t>16.b</t>
  </si>
  <si>
    <t xml:space="preserve"> Pérdidas de créditos no comerciales</t>
  </si>
  <si>
    <t xml:space="preserve"> Diferencias negativas de cambio</t>
  </si>
  <si>
    <t xml:space="preserve"> Otros gastos financieros</t>
  </si>
  <si>
    <t xml:space="preserve"> Pérdidas procedentes del inmovilizado intangible</t>
  </si>
  <si>
    <t>11.b</t>
  </si>
  <si>
    <t xml:space="preserve"> Pérdidas procedentes del inmovilizado material</t>
  </si>
  <si>
    <t xml:space="preserve"> Pérdidas procedentes de las inversiones inmobiliarias</t>
  </si>
  <si>
    <t xml:space="preserve"> Pérdidas procedentes de participaciones a largo plazo en partes vinculadas</t>
  </si>
  <si>
    <t xml:space="preserve"> Pérdidas por operaciones con obligaciones propias</t>
  </si>
  <si>
    <t xml:space="preserve"> Gastos excepcionales</t>
  </si>
  <si>
    <t>16.a</t>
  </si>
  <si>
    <t xml:space="preserve"> Amortización del inmovilizado intangible</t>
  </si>
  <si>
    <t>8.</t>
  </si>
  <si>
    <t xml:space="preserve"> Amortización del inmovilizado material</t>
  </si>
  <si>
    <t xml:space="preserve"> Amortización de las inversiones inmobiliarias</t>
  </si>
  <si>
    <t xml:space="preserve"> Pérdidas por deterioro del inmovilizado intangible</t>
  </si>
  <si>
    <t>11.a</t>
  </si>
  <si>
    <t xml:space="preserve"> Pérdidas por deterioro del inmovilizado material</t>
  </si>
  <si>
    <t xml:space="preserve"> Pérdidas por deterioro de las inversiones inmobiliarias</t>
  </si>
  <si>
    <t xml:space="preserve"> Pérdidas por deterioro de existencias</t>
  </si>
  <si>
    <t>4.d</t>
  </si>
  <si>
    <t xml:space="preserve"> Pérdidas por deterioro de créditos comerciales</t>
  </si>
  <si>
    <t xml:space="preserve"> Dotación a la provisión para operaciones comerciales</t>
  </si>
  <si>
    <t xml:space="preserve"> Pérdidas por deterioro de participaciones y valores representativos de deuda a L/P</t>
  </si>
  <si>
    <t xml:space="preserve"> Pérdidas por deterioro de créditos a largo plazo</t>
  </si>
  <si>
    <t xml:space="preserve"> Pérdidas por deterioro de participaciones y valores representativos de deuda a C/P</t>
  </si>
  <si>
    <t xml:space="preserve"> Pérdidas por deterioro de créditos a corto plazo</t>
  </si>
  <si>
    <t xml:space="preserve"> Ventas de mercaderías</t>
  </si>
  <si>
    <t>1a</t>
  </si>
  <si>
    <t xml:space="preserve"> Ventas de productos terminados</t>
  </si>
  <si>
    <t xml:space="preserve"> Ventas de productos semiterminados</t>
  </si>
  <si>
    <t xml:space="preserve"> Ventas de subproductos y residuos</t>
  </si>
  <si>
    <t xml:space="preserve"> Ventas de envases y embalajes</t>
  </si>
  <si>
    <t>705</t>
  </si>
  <si>
    <t xml:space="preserve"> Prestaciones de servicios</t>
  </si>
  <si>
    <t>1b</t>
  </si>
  <si>
    <t xml:space="preserve"> Descuentos sobre ventas por pronto pago</t>
  </si>
  <si>
    <t xml:space="preserve"> Devoluciones de ventas y operaciones similares</t>
  </si>
  <si>
    <t xml:space="preserve"> "Rappels" sobre ventas</t>
  </si>
  <si>
    <t xml:space="preserve"> Variación de existencias de productos en curso</t>
  </si>
  <si>
    <t>2.</t>
  </si>
  <si>
    <t xml:space="preserve"> Variación de existencias de productos semiterminados</t>
  </si>
  <si>
    <t xml:space="preserve"> Variación de existencias de productos terminados</t>
  </si>
  <si>
    <t xml:space="preserve"> Var. de existencias de subproductos, residuos y materiales recuperados</t>
  </si>
  <si>
    <t xml:space="preserve"> Trabajos realizados para el inmovilizado intangible</t>
  </si>
  <si>
    <t>3.</t>
  </si>
  <si>
    <t xml:space="preserve"> Trabajos realizados para el inmovilizado material</t>
  </si>
  <si>
    <t xml:space="preserve"> Trabajos realizados para el inmovilizado material en curso</t>
  </si>
  <si>
    <t xml:space="preserve"> Subvenciones, donaciones y legados a la explotación</t>
  </si>
  <si>
    <t>5.b</t>
  </si>
  <si>
    <t xml:space="preserve"> Subvenciones, donaciones y legados de capital transferidas al resultado del ejercicio</t>
  </si>
  <si>
    <t>9.</t>
  </si>
  <si>
    <t xml:space="preserve"> Otras subvenciones, donaciones y legados transferidos al resultado del ejercicio</t>
  </si>
  <si>
    <t>Otros Ingresos de Explotación</t>
  </si>
  <si>
    <t>5.a</t>
  </si>
  <si>
    <t xml:space="preserve"> Ingresos por arrendamientos</t>
  </si>
  <si>
    <t xml:space="preserve"> Ingresos de propiedad industrial cedida en explotación</t>
  </si>
  <si>
    <t xml:space="preserve"> Ingresos por comisiones</t>
  </si>
  <si>
    <t xml:space="preserve"> Ingresos por servicios al personal</t>
  </si>
  <si>
    <t xml:space="preserve"> Ingresos de activos afectos a planes de retribuciones a largo plazo</t>
  </si>
  <si>
    <t xml:space="preserve"> Ingresos por servicios diversos</t>
  </si>
  <si>
    <t xml:space="preserve"> Ingresos de participaciones en instrumentos de patrimonio</t>
  </si>
  <si>
    <t xml:space="preserve"> Ingresos de valores representativos de deuda</t>
  </si>
  <si>
    <t xml:space="preserve"> Ingresos de créditos</t>
  </si>
  <si>
    <t xml:space="preserve"> Beneficios por la valoración de instrumentos financieros por su valor razonable</t>
  </si>
  <si>
    <t>14.a</t>
  </si>
  <si>
    <t>Beneficios Financieros por Otros</t>
  </si>
  <si>
    <t xml:space="preserve"> Beneficios en valores negociables</t>
  </si>
  <si>
    <t xml:space="preserve"> Diferencias positivas de cambio</t>
  </si>
  <si>
    <t xml:space="preserve"> Otros ingresos financieros</t>
  </si>
  <si>
    <t xml:space="preserve"> Beneficios procedentes del inmovilizado intangible</t>
  </si>
  <si>
    <t xml:space="preserve"> Beneficios procedentes del inmovilizado material</t>
  </si>
  <si>
    <t xml:space="preserve"> Beneficios procedentes de las inversiones inmobiliarias</t>
  </si>
  <si>
    <t xml:space="preserve"> Beneficios procedentes de participaciones a largo plazo en partes vinculadas</t>
  </si>
  <si>
    <t xml:space="preserve"> Diferencia negativa en combinaciones de negocios</t>
  </si>
  <si>
    <t xml:space="preserve"> Beneficios por operaciones con obligaciones propias</t>
  </si>
  <si>
    <t xml:space="preserve"> Ingresos excepcionales.</t>
  </si>
  <si>
    <t xml:space="preserve"> Reversión del deterioro del inmovilizado intangible</t>
  </si>
  <si>
    <t xml:space="preserve"> Reversión del deterioro del inmovilizado material</t>
  </si>
  <si>
    <t xml:space="preserve"> Reversión del deterioro de las inversiones inmobiliarias</t>
  </si>
  <si>
    <t xml:space="preserve"> Reversión del deterioro de existencias</t>
  </si>
  <si>
    <t xml:space="preserve"> Reversión del deterioro de créditos comerciales</t>
  </si>
  <si>
    <t xml:space="preserve"> Exceso de provisiones</t>
  </si>
  <si>
    <t>10.</t>
  </si>
  <si>
    <t xml:space="preserve"> Reversión del deterioro de participaciones y valores representativos de deuda a L/P</t>
  </si>
  <si>
    <t xml:space="preserve"> Reversión del deterioro de créditos a largo plazo</t>
  </si>
  <si>
    <t xml:space="preserve"> Reversión del deterioro de participaciones y valores representativos de deuda a C/P</t>
  </si>
  <si>
    <t xml:space="preserve"> Reversión del deterioro de créditos a corto plazo</t>
  </si>
  <si>
    <t>FACT.UN 1089700001 UTE canaria</t>
  </si>
  <si>
    <t>FACT.UN 1089700003 UTE canaria</t>
  </si>
  <si>
    <t>FACT. UN1089700005 UTE canaria</t>
  </si>
  <si>
    <t>FACT.UN1089700007 UTE canaria</t>
  </si>
  <si>
    <t>FACT.FA8/8 AYUNTAMIENTO canaria</t>
  </si>
  <si>
    <t>FACT.FA8/9 AYUNTAMIENTO canaria</t>
  </si>
  <si>
    <t>FACT.FA8/31 AYUNTAMIENTO canaria</t>
  </si>
  <si>
    <t>FACT.FA8/55 AYUNTAMIENTO canaria</t>
  </si>
  <si>
    <t>FACT.FA8/76 AYTO. canaria</t>
  </si>
  <si>
    <t>FACT.FA8/98 AYTO. canaria</t>
  </si>
  <si>
    <t>FACT.FA8/121 AYTO. canaria</t>
  </si>
  <si>
    <t>FACT.FA8/138 AYTO. DE canaria</t>
  </si>
  <si>
    <t>FACT.FA8/159 AYTO. canaria</t>
  </si>
  <si>
    <t>FACT.FA8/181 PREFABRICADOS canaria</t>
  </si>
  <si>
    <t>FACT.FA8/188 PREFABRICADOS canaria</t>
  </si>
  <si>
    <t>FACT.FA8/189 AYTO. canaria</t>
  </si>
  <si>
    <t>FACT.FA8/190 AYTO. canaria</t>
  </si>
  <si>
    <t>FACT.FA8/202 UTE canaria (GASOI)</t>
  </si>
  <si>
    <t>FACT.FA8/201 UTE canaria</t>
  </si>
  <si>
    <t>FACT.FA8/209 AYTO. canaria</t>
  </si>
  <si>
    <t>FACT.FA8/211 PREFABRICADOS canaria</t>
  </si>
  <si>
    <t>FACT.FA8/219 AYTO. canaria</t>
  </si>
  <si>
    <t>FACT.FA8/222 UTE canaria</t>
  </si>
  <si>
    <t>FACT.FA8/223 UTE canaria</t>
  </si>
  <si>
    <t>FACT.FA8/232 AYTO. canaria</t>
  </si>
  <si>
    <t>FACT.FA8/234 PREFABRICADOS canaria</t>
  </si>
  <si>
    <t>FACT.FA8/247 UTE canaria</t>
  </si>
  <si>
    <t>FACT.FA8/248 UTE canaria</t>
  </si>
  <si>
    <t>FACT.FA8/249 AYTO. DE canaria</t>
  </si>
  <si>
    <t>FACT.FA8/255 UTE canaria</t>
  </si>
  <si>
    <t>FACT.FA8/256 UTE canaria</t>
  </si>
  <si>
    <t>FACT.FA8/258 AYTO. canaria</t>
  </si>
  <si>
    <t>FACT.FA8/262 PREFABRICADOS canaria, S.L.</t>
  </si>
  <si>
    <t xml:space="preserve">FACT.31025 CIAL. marpa </t>
  </si>
  <si>
    <t>DTO.FACT.31025 CIAL marpa</t>
  </si>
  <si>
    <t>DTO. FACT.30847 CIAL. marpa 2007</t>
  </si>
  <si>
    <t>DTO.FACTS. CIAL. marpa (INSTALACION AGUA)</t>
  </si>
  <si>
    <t>DTO.FACT.32441 CIAL. marpa (INSTALACION AGUA)</t>
  </si>
  <si>
    <t>FACT.FA8/5 COMERCIAL marpa</t>
  </si>
  <si>
    <t>FACT.FA8/14 OBRAS marpa</t>
  </si>
  <si>
    <t>FACT.FA8/34 OBRAS marpa, S.L.</t>
  </si>
  <si>
    <t>FACT.FA8/35 OBRAS marpa</t>
  </si>
  <si>
    <t>FACT.FA8/36 COMERCIAL marpa</t>
  </si>
  <si>
    <t>FACT.FA8/52 COMERCIAL marpa</t>
  </si>
  <si>
    <t>FACT.FA8/56 OBRAS marpa, S.L.</t>
  </si>
  <si>
    <t>FACT.FA8/70 OBRAS marpa</t>
  </si>
  <si>
    <t>FACT.FA8/91 OBRAS marpa</t>
  </si>
  <si>
    <t>FACT.FA8/102 COMERCIAL marpa</t>
  </si>
  <si>
    <t>FACT.FA8/103 OBRAS marpa</t>
  </si>
  <si>
    <t>FACT.FA8/119 COMERCIAL marpa</t>
  </si>
  <si>
    <t>FACT.FA8/118  OBRAS marpa</t>
  </si>
  <si>
    <t>FACT.FA8/136 OBRAS marpa, S.L.</t>
  </si>
  <si>
    <t>FACT.FA8/137 COMERCIAL marpa, S.L.</t>
  </si>
  <si>
    <t>FACT.FA8/153 COMERCIAL marpa</t>
  </si>
  <si>
    <t>FACT.FA8/161 OBRAS marpa</t>
  </si>
  <si>
    <t>FACT.FA8/162 OBRAS marpa</t>
  </si>
  <si>
    <t>FACT.FA8/245 OBRAS marpa</t>
  </si>
  <si>
    <t>FACT.451912 Maquinaria ESPAÑA</t>
  </si>
  <si>
    <t>FACT.990474 Maquinaria ESPAÑA</t>
  </si>
  <si>
    <t>FACT.1146148 Maquinaria ESPAÑA</t>
  </si>
  <si>
    <t>FACT.1190260 Maquinaria ESPAÑA</t>
  </si>
  <si>
    <t>FACT.1261704 Maquinaria ESPAÑA</t>
  </si>
  <si>
    <t>FACT.1261705 Maquinaria ESPAÑA</t>
  </si>
  <si>
    <t>FACT.1266265 Maquinaria ESPAÑA</t>
  </si>
  <si>
    <t>FACT.1309434 Maquinaria ESPAÑA</t>
  </si>
  <si>
    <t>FACT.1362089 Maquinaria ESPAÑA</t>
  </si>
  <si>
    <t>FACT.1362096 Maquinaria ESPAÑA</t>
  </si>
  <si>
    <t>FACT.1473446 Maquinaria ESPAÑA</t>
  </si>
  <si>
    <t>FACT.153541 Maquinaria ESPAÑA</t>
  </si>
  <si>
    <t>FACT.262335 Maquinaria ESPAÑA</t>
  </si>
  <si>
    <t>FACT.279180 Maquinaria ESPAÑA</t>
  </si>
  <si>
    <t>FACT.872931 Maquinaria ESPAÑA</t>
  </si>
  <si>
    <t>FACT.887612 Maquinaria ESPAÑA</t>
  </si>
  <si>
    <t>FACT.916350 Maquinaria ESPAÑA</t>
  </si>
  <si>
    <t>FACT.923958 Maquinaria ESPAÑA</t>
  </si>
  <si>
    <t>FACT.1077102 Maquinaria ESPAÑA</t>
  </si>
  <si>
    <t>DTO.FACT.NV2/329 González VIERA</t>
  </si>
  <si>
    <t>FACT.NV2/323 González VIERA</t>
  </si>
  <si>
    <t>GATOS PAGARE VTO.26/09/08 González VIERA</t>
  </si>
  <si>
    <t>PAGO FACTS. González VIERA (PAGARE VTO.26/09/08)</t>
  </si>
  <si>
    <t>FACT.FA8/2 González VIERA</t>
  </si>
  <si>
    <t>FACT.FA8/27 González VIERA</t>
  </si>
  <si>
    <t>FACT.FA8/51 González VIERA</t>
  </si>
  <si>
    <t>FACT.FA8/68 González VIERA</t>
  </si>
  <si>
    <t>FACT.FA8/92 González VIERA</t>
  </si>
  <si>
    <t>FACT.FA8/128 González VIERA</t>
  </si>
  <si>
    <t>FACT.FA8/139 González VIERA</t>
  </si>
  <si>
    <t>FACT.FA8/157 González VIERA</t>
  </si>
  <si>
    <t>FACT.FA8/172 González VIERA</t>
  </si>
  <si>
    <t>FACT.FA8/191 González VIERA</t>
  </si>
  <si>
    <t>FACT.FA8/220 González VIERA</t>
  </si>
  <si>
    <t>FACT.FA8/244 González VIERA</t>
  </si>
  <si>
    <t>FACT.FA8/270 González VIERA</t>
  </si>
  <si>
    <t>ABONO FACT.FA8/112 González VIERA</t>
  </si>
  <si>
    <t>COMPENSACION CTAS.González VIERA/ELEMENTOS</t>
  </si>
  <si>
    <t>FACT.F08/2 ROTURACIONES julio</t>
  </si>
  <si>
    <t>FACT.F08/5 ROTURACIONES julio</t>
  </si>
  <si>
    <t>FACT.FA8/11 ARISTEO julio PEREZ</t>
  </si>
  <si>
    <t>FACT.FA8/38 ARISTEO julio PEREZ</t>
  </si>
  <si>
    <t>FACT.FA8/74 ARISTEO julio PEREZ</t>
  </si>
  <si>
    <t>FACT.FA8/100 ARISTEO julio PEREZ</t>
  </si>
  <si>
    <t>FACT.FA8/122 ARISTEO julio PEREZ</t>
  </si>
  <si>
    <t>FACT.FA8/142 ARISTEO julio PEREZ</t>
  </si>
  <si>
    <t>FACT.FA8/163 ARISTEO julio PEREZ</t>
  </si>
  <si>
    <t>FACT.FA8/193 ARISTEO julio PEREZ</t>
  </si>
  <si>
    <t>ABONO FA8/39 ARISTEO julio PEREZ</t>
  </si>
  <si>
    <t>FACT.0064/08 CERRAJERIA LOS perritos</t>
  </si>
  <si>
    <t>FACT.0070/08 CERRAJERIA LOS perritos</t>
  </si>
  <si>
    <t>FACT.0014/08 CERRAJERIA LOS perritos</t>
  </si>
  <si>
    <t>FACT.0054/08 CERRAJERIA LOS perritos</t>
  </si>
  <si>
    <t>FACT.6781 harpa, S.L.</t>
  </si>
  <si>
    <t>FACT.6818 harpa, S.L.</t>
  </si>
  <si>
    <t>FACT.6828 harpa, S.L.</t>
  </si>
  <si>
    <t>FACT.6845 harpa, S.L.</t>
  </si>
  <si>
    <t>FACT.6855 harpa, S.L.</t>
  </si>
  <si>
    <t>FACT.FA8/90 harpa, S.L.</t>
  </si>
  <si>
    <t>FACT.FA8/114 harpa, S.L.</t>
  </si>
  <si>
    <t>FACT.FA8/135 harpa, S.L.</t>
  </si>
  <si>
    <t>FACT.FA8/155 harpa, S.L.</t>
  </si>
  <si>
    <t>FACT.FA8/187 harpa, S.L.</t>
  </si>
  <si>
    <t>FACT.FA8/233 harpa, S.L.</t>
  </si>
  <si>
    <t>FACT.A/815 CERRAJERIA Los Vientos</t>
  </si>
  <si>
    <t>COBRO FACT.FA8/105 CARRET. Los Vientos UTE</t>
  </si>
  <si>
    <t>COBRO FACT.FA8/154-FA8/113 CARRET. Los Vientos UTE</t>
  </si>
  <si>
    <t>COBRO FACT.FA8/180-FA8/179 CARRET. Los Vientos UTE</t>
  </si>
  <si>
    <t>COBRO FACT.FA8/183-FA8/184 CARRET. Los Vientos UTE</t>
  </si>
  <si>
    <t>COBRO FACT.FA8/206-FA8/207 CARRET. Los Vientos UTE</t>
  </si>
  <si>
    <t>FACT.FA8/105 CARRET. Los Vientos UTE</t>
  </si>
  <si>
    <t>FACT.FA8/113 CARRETERA Los Vientos UTE</t>
  </si>
  <si>
    <t>FACT.FA8/133 CARRETERA Los Vientos UTE</t>
  </si>
  <si>
    <t>FACT.FA8/154 CARRETERA Los Vientos UTE</t>
  </si>
  <si>
    <t>FACT.FA8/183 CARRETERA Los Vientos UTE</t>
  </si>
  <si>
    <t>FACT.FA8/206 CARRETERA Los Vientos UTE</t>
  </si>
  <si>
    <t>FACT.FA8/230 CARRETERA Los Vientos UTE</t>
  </si>
  <si>
    <t>FACT.FA8/254 CARRETERA Los Vientos UTE</t>
  </si>
  <si>
    <t>FACT.FA8/179 CARRETERA Los Vientos UTE</t>
  </si>
  <si>
    <t>FACT.FA8/180 CARRETERA Los Vientos UTE</t>
  </si>
  <si>
    <t>FACT.FA8/184 CARRETERA Los Vientos UTE</t>
  </si>
  <si>
    <t>FACT.FA8/207 CARRETERA Los Vientos UTE</t>
  </si>
  <si>
    <t>FACT.FA8/229 CARRETERA Los Vientos UTE</t>
  </si>
  <si>
    <t>FACT.FA8/253 CARRETERA Los Vientos UTE</t>
  </si>
  <si>
    <t>DEVOL.FACTS.REPUESTOS La Isla</t>
  </si>
  <si>
    <t>DEVOL.1334 REPUESTOS La Isla</t>
  </si>
  <si>
    <t>FACT.700845 DESGASTES La Isla</t>
  </si>
  <si>
    <t>FACT.700879 DESGASTES La Isla</t>
  </si>
  <si>
    <t>FACT.700904 DESGASTES La Isla</t>
  </si>
  <si>
    <t>FACT.700899 DESGASTE La Isla</t>
  </si>
  <si>
    <t>FACT.700929 DESGASTES La Isla</t>
  </si>
  <si>
    <t>FACT.701002 DESGASTES La Isla</t>
  </si>
  <si>
    <t>FACT.701025 DESGASTES La Isla</t>
  </si>
  <si>
    <t>FACT.701067 DESGASTES La Isla</t>
  </si>
  <si>
    <t>FACT.701100 DESGASTES La Isla</t>
  </si>
  <si>
    <t>FACT.701181 DESGASTES La Isla</t>
  </si>
  <si>
    <t>FACT.1119 REPUESTOS La Isla</t>
  </si>
  <si>
    <t>FACT.1174 REPUESTOS La Isla</t>
  </si>
  <si>
    <t>FACT.1266 REPUESTOS La Isla</t>
  </si>
  <si>
    <t>FACT.1322 REPUESTOS La Isla</t>
  </si>
  <si>
    <t>FACT.1402 REPUESTOS La Isla</t>
  </si>
  <si>
    <t>FACT.1467 REPUESTOS La Isla</t>
  </si>
  <si>
    <t>PAGO FACTS. DESGASTE La Isla 2007</t>
  </si>
  <si>
    <t>PAGO GOBIERNO La Isla INSTAL. PLANTA ARIDOS</t>
  </si>
  <si>
    <t>FACT.2319 RODOLFO Luis MARTIN</t>
  </si>
  <si>
    <t>FACT.FA8/25 FERNANDO MEDINA Luis</t>
  </si>
  <si>
    <t>FACT.FA8/85 JOSE LOPE Luis BRITO</t>
  </si>
  <si>
    <t>PAGO PAGARE VTO.16/11/08 Trackotro</t>
  </si>
  <si>
    <t>FACT.899/08 Asesores Glez GESTORES</t>
  </si>
  <si>
    <t>JOSE A. Glez Glez</t>
  </si>
  <si>
    <t>FACT.64 LUIS A. Soto Soto</t>
  </si>
  <si>
    <t>FACT.3045 LUIS A. Soto Soto</t>
  </si>
  <si>
    <t>IMELDO Soto Soto</t>
  </si>
  <si>
    <t>SUELDO IMELDO Soto Soto ENERO</t>
  </si>
  <si>
    <t>SUELDO IMELDO Soto Soto FEBRERO</t>
  </si>
  <si>
    <t>SUELDO IMELDO Soto Soto MARZO</t>
  </si>
  <si>
    <t>SUELDO IMELDO Soto Soto ABRIL</t>
  </si>
  <si>
    <t>SUELDO IMELDO Soto Soto MAYO</t>
  </si>
  <si>
    <t>SUELDO IMELDO Soto Soto JUNIO</t>
  </si>
  <si>
    <t>SUELDO IMELDO Soto Soto JULIO</t>
  </si>
  <si>
    <t>ATRASOS SUELDO IMELDO Soto Soto JULIO</t>
  </si>
  <si>
    <t>SUELDO IMELDO Soto Soto AGOSTO</t>
  </si>
  <si>
    <t>SUELDO IMELDO Soto Soto SEPTIEMBRE</t>
  </si>
  <si>
    <t>SUELDO IMELDO Soto Soto OCTUBRE</t>
  </si>
  <si>
    <t>SUELDO IMELDO Soto Soto NOVIEMBRE</t>
  </si>
  <si>
    <t xml:space="preserve">ANTICIPO HORAS EXTRAS IMELDO Soto Soto </t>
  </si>
  <si>
    <t>ANTICIPO HORAS EXTRAS IMELDO Soto Soto</t>
  </si>
  <si>
    <t>FACT.FA8/1 IMELDO Soto Soto</t>
  </si>
  <si>
    <t>FACT.FA8/6 LUIS A. Soto Soto</t>
  </si>
  <si>
    <t>FACT.FA8/28 LUIS A. Soto Soto</t>
  </si>
  <si>
    <t>FACT.FA8/54 LUIS A. Soto Soto</t>
  </si>
  <si>
    <t>FACT.FA8/71 LUIS A. Soto Soto</t>
  </si>
  <si>
    <t>FACT.FA8/129 LUIS A. Soto Soto</t>
  </si>
  <si>
    <t>FACT.FA8/141 LUIS A. Soto Soto</t>
  </si>
  <si>
    <t>FACT.FA8/156 LUIS A. Soto Soto</t>
  </si>
  <si>
    <t>FACT.FA8/173 LUIS A. Soto Soto</t>
  </si>
  <si>
    <t>FACT.FA8/192 LUIS A. Soto Soto</t>
  </si>
  <si>
    <t>FACT.FA8/243 LUIS A. Soto Soto</t>
  </si>
  <si>
    <t>FACT.FA8/261 LUIS A. Soto Soto</t>
  </si>
  <si>
    <t>FACT.299061 EXTACION TEXACO Peña ALTA</t>
  </si>
  <si>
    <t>FACT.300612 ESTACION TEXACO  Peña ALTA</t>
  </si>
  <si>
    <t>FACT.8125 Seur Canarias</t>
  </si>
  <si>
    <t>FACT.8131 Seur Canarias</t>
  </si>
  <si>
    <t>FACT.8157 Seur Canarias</t>
  </si>
  <si>
    <t>FACT.8191 Seur Canarias</t>
  </si>
  <si>
    <t>FACT.8197 Seur Canarias</t>
  </si>
  <si>
    <t>FACT.8199 Seur Canarias</t>
  </si>
  <si>
    <t>FACT.8201 Seur Canarias</t>
  </si>
  <si>
    <t>FACT.8188 Seur Canarias</t>
  </si>
  <si>
    <t>FACT.8229 Seur Canarias</t>
  </si>
  <si>
    <t>FACT.8275 Seur Canarias</t>
  </si>
  <si>
    <t>FACT.8290 Seur Canarias</t>
  </si>
  <si>
    <t>FACT.8329 Seur Canarias</t>
  </si>
  <si>
    <t>FACT.8339 Seur Canarias</t>
  </si>
  <si>
    <t>FACT.8344 Seur Canarias</t>
  </si>
  <si>
    <t>FACT.8342 Seur Canarias</t>
  </si>
  <si>
    <t>FACT.8350 Seur Canarias</t>
  </si>
  <si>
    <t>FACT.8352 Seur Canarias</t>
  </si>
  <si>
    <t>FACT.8400 Seur Canarias</t>
  </si>
  <si>
    <t>FACT.8419 Seur Canarias</t>
  </si>
  <si>
    <t>FACT.8435 Seur Canarias</t>
  </si>
  <si>
    <t>FACT.8458 Seur Canarias</t>
  </si>
  <si>
    <t>FACT.8474 Seur Canarias</t>
  </si>
  <si>
    <t>FACT.8477 Seur Canarias</t>
  </si>
  <si>
    <t>FACT.8491 Seur Canarias</t>
  </si>
  <si>
    <t>FACT.8501 Seur Canarias</t>
  </si>
  <si>
    <t>FACT.8509 Seur Canarias</t>
  </si>
  <si>
    <t>FACT.8524 Seur Canarias</t>
  </si>
  <si>
    <t>FACT.8549 Seur Canarias</t>
  </si>
  <si>
    <t>FACT.8584 Seur Canarias</t>
  </si>
  <si>
    <t>FACT.8615 Seur Canarias</t>
  </si>
  <si>
    <t>FACT.8637 Seur Canarias</t>
  </si>
  <si>
    <t>FACT.8647 Seur Canarias</t>
  </si>
  <si>
    <t>FACT.8654 Seur Canarias</t>
  </si>
  <si>
    <t>FACT.8699 Seur Canarias</t>
  </si>
  <si>
    <t>FACT.8703 Seur Canarias</t>
  </si>
  <si>
    <t>FACT.435 C. Candita, S.L.</t>
  </si>
  <si>
    <t>FACT.447 C.Candita, S.L.</t>
  </si>
  <si>
    <t>FACT.468 C. Candita, S.L.</t>
  </si>
  <si>
    <t>FACT.FA8/40 CARLOS Candita</t>
  </si>
  <si>
    <t>FACT.FA8/203 CARLOS Candita</t>
  </si>
  <si>
    <t>FACT.FA8/271 CARLOS Candita, S.L.</t>
  </si>
  <si>
    <t>FACT.21561 Tito, S.L.</t>
  </si>
  <si>
    <t>PAGO FACT.21561 Tito, S.L.U.</t>
  </si>
  <si>
    <t>PAGO SUELDO Pepe González Gómez OCTUBRE</t>
  </si>
  <si>
    <t>Pepe González Gómez PEREZ</t>
  </si>
  <si>
    <t>SUELDO Pepe González Gómez PEREZ ENERO</t>
  </si>
  <si>
    <t>SUELDO Pepe González Gómez PEREZ FEBRERO</t>
  </si>
  <si>
    <t>SUELDO Pepe González Gómez PEREZ MARZO</t>
  </si>
  <si>
    <t>SUELDO Pepe González Gómez PEREZ ABRIL</t>
  </si>
  <si>
    <t>SUELDO Pepe González Gómez MAYO</t>
  </si>
  <si>
    <t>SUELDO Pepe González Gómez JUNIO</t>
  </si>
  <si>
    <t>SUELDO Pepe González Gómez JULIO</t>
  </si>
  <si>
    <t>ATRASOS SUELDO Pepe González Gómez JULIO</t>
  </si>
  <si>
    <t>SUELDO Pepe González Gómez AGOSTO</t>
  </si>
  <si>
    <t>SUELDO Pepe González Gómez SEPTIEMBRE</t>
  </si>
  <si>
    <t>SUELDO Pepe González Gómez OCTUBRE</t>
  </si>
  <si>
    <t>SUELDO Pepe González Gómez NOVIEMBRE</t>
  </si>
  <si>
    <t>SUELDO Pepe González Gómez DICIEMBRE</t>
  </si>
  <si>
    <t>PAGO HORAS EXTRAS Pepe González Gómez AGOSTO</t>
  </si>
  <si>
    <t>PAGO SUELDO Alfredo Pérez LuisOCTUBRE</t>
  </si>
  <si>
    <t>Alfredo Pérez LuisRODRIGUEZ</t>
  </si>
  <si>
    <t>SUELDO Alfredo Pérez LuisRDG. MARZO</t>
  </si>
  <si>
    <t>SUELDO Alfredo Pérez LuisRDG. ABRIL</t>
  </si>
  <si>
    <t>SUELDO Alfredo Pérez LuisRDG. MAYO</t>
  </si>
  <si>
    <t>SUELDO Alfredo Pérez LuisRDG. JUNIO</t>
  </si>
  <si>
    <t>PAGA EXTRA JUNIO Alfredo Pérez LuisRDG.</t>
  </si>
  <si>
    <t>SUELDO Alfredo Pérez LuisRDG. JULIO</t>
  </si>
  <si>
    <t>ATRASOS Alfredo Pérez LuisRDG. JULIO</t>
  </si>
  <si>
    <t>SUELDO Alfredo Pérez LuisRDG. AGOSTO</t>
  </si>
  <si>
    <t>SUELDO Alfredo Pérez LuisRDG. SEPTIEMBRE</t>
  </si>
  <si>
    <t>SUELDO Alfredo Pérez LuisRDG. OCTUBRE</t>
  </si>
  <si>
    <t>SUELDO Alfredo Pérez LuisRDG. NOVIEMBRE</t>
  </si>
  <si>
    <t>SUELDO Alfredo Pérez LuisDICIEMBRE</t>
  </si>
  <si>
    <t>PAGA EXTRA Alfredo Pérez LuisDICIEMBRE</t>
  </si>
  <si>
    <t xml:space="preserve">PAGO SUELDO Alfredo Pérez LuisJULIO PAGADO DE </t>
  </si>
  <si>
    <t>PAGO HORAS EXTRAS Alfredo Pérez LuisAGOSTO</t>
  </si>
  <si>
    <t>PAGO SUELDO Alfredo Pérez Luis. OCTUBRE</t>
  </si>
  <si>
    <t>PAGO HORAS EXTRAS Alfredo Pérez Luis. AGOSTO</t>
  </si>
  <si>
    <t>PAGO SUELDO Jesus M. López Mira OCTUBRE</t>
  </si>
  <si>
    <t>SUELDO Jesus M. López Mira AGOSTO</t>
  </si>
  <si>
    <t>SUELDO Jesus M. López Mira SEPTIEMBRE</t>
  </si>
  <si>
    <t>SUELDO Jesus M. López Mira OCTUBRE</t>
  </si>
  <si>
    <t>FACT.6 JUAN Siverio RAMIREZ</t>
  </si>
  <si>
    <t>FACT.24 JUAN Siverio RAMIREZ</t>
  </si>
  <si>
    <t>FACT.29 JUAN Siverio RAMIREZ</t>
  </si>
  <si>
    <t>FACT.38 JUAN Siverio RAMIREZ</t>
  </si>
  <si>
    <t>FACT.42 JUAN Siverio RAMIREZ</t>
  </si>
  <si>
    <t>FACT.44 JUAN Siverio RAMIREZ</t>
  </si>
  <si>
    <t>FACT.46 JUAN Siverio RAMIREZ</t>
  </si>
  <si>
    <t>FACT.49 JUAN Siverio RAMIREZ</t>
  </si>
  <si>
    <t>FACT.50 JUAN Siverio RAMIREZ</t>
  </si>
  <si>
    <t>FACT.887 TRANSP. INT. Bello 2006, S.L.</t>
  </si>
  <si>
    <t xml:space="preserve">RECIBO CABILDO Insular TASA CALIF.TERRITORI. </t>
  </si>
  <si>
    <t>CONSEJO INSULAR DE AGUAS DE Insular</t>
  </si>
  <si>
    <t>FACT.FA8/21 CABILDO INSULAR DE Insular</t>
  </si>
  <si>
    <t>FACT.FA8/224 CABILDO INSULAR DE Insular</t>
  </si>
  <si>
    <t>FACT.FA8/228 CABILDO INSULAR DE Insular</t>
  </si>
  <si>
    <t>ABONO FA8/22 CABILDO INSULAR DE Insular</t>
  </si>
  <si>
    <t>ABONO FA8/23 CABILDO INSULAR Insular</t>
  </si>
  <si>
    <t>INSERCION B.O.P. PLANTA DE ARIDOS IMPRENTA Teide</t>
  </si>
  <si>
    <t>Eustaquio Luis MartinRODRIGUEZ</t>
  </si>
  <si>
    <t>SUELDO Eustaquio Luis MartinENERO</t>
  </si>
  <si>
    <t>SUELDO Eustaquio Luis MartinFEBRERO</t>
  </si>
  <si>
    <t>SUELDO Eustaquio Luis MartinMARZO</t>
  </si>
  <si>
    <t>FINIQUITO Eustaquio Luis MartinMARZO</t>
  </si>
  <si>
    <t>Santi Hdez Pérez</t>
  </si>
  <si>
    <t>SUELDO Santi Hdez PérezMAYO</t>
  </si>
  <si>
    <t>SUELDO Santi Hdez Pérez JUNIO</t>
  </si>
  <si>
    <t>PAGA EXTRA Santi Hdez Pérez JUNIO</t>
  </si>
  <si>
    <t>SUELDO Santi Hdez Pérez JULIO</t>
  </si>
  <si>
    <t>ATRASOS SUELDO Santi Hdez Pérez JULIO</t>
  </si>
  <si>
    <t>SUELDO Santi Hdez Pérez AGOSTO</t>
  </si>
  <si>
    <t>FINIQUITO Santi Hdez Pérez AGOSTO</t>
  </si>
  <si>
    <t>Suso Fernandez García</t>
  </si>
  <si>
    <t>SUELDO Jesus M. López MiraNOVIEMBRE</t>
  </si>
  <si>
    <t>SUELDOJesus M. López MiraDICIEMBRE</t>
  </si>
  <si>
    <t>PAGO EXTRA Jesus M. López Mira DICIEMBRE</t>
  </si>
  <si>
    <t>FACT.FA8/15 VICTOR Tatiano PEREZ</t>
  </si>
  <si>
    <t>FACT.FA8/49 VICTOR MOISES Tatiano PEREZ</t>
  </si>
  <si>
    <t>FACT.FA8/80 VICTOR MOISES Tatiano PEREZ</t>
  </si>
  <si>
    <t>FACT.FA8/13 CONSTRUCCIONES Verga</t>
  </si>
  <si>
    <t>FACT.FA8/195 CONSTRUC. Verga</t>
  </si>
  <si>
    <t>FACT.FA8/216 CONSTRUCCIONES Verga</t>
  </si>
  <si>
    <t>FACT.FA8/225 CONSTRUC. Verga</t>
  </si>
  <si>
    <t>FACT.FA8/268 CONSTRUC. Verga</t>
  </si>
  <si>
    <t>FACT.FA8/3 Agustino MACHIN PEREZ</t>
  </si>
  <si>
    <t>FACT.FA8/144 Agustino MACHIN PEREZ</t>
  </si>
  <si>
    <t>FACT.FA8/205 Agustino MACHIN PEREZ</t>
  </si>
  <si>
    <t>FACT.FA8/20 Salva Guzman RDG.</t>
  </si>
  <si>
    <t>FACT.FA8/41 Aniceto GARCIA PEREZ</t>
  </si>
  <si>
    <t>FACT.FA8/60 Aniceto GARCIA PEREZ</t>
  </si>
  <si>
    <t>FACT.FA8/73 Aniceto GARCIA PEREZ</t>
  </si>
  <si>
    <t>FACT.FA8/99 Aniceto GARCIA PEREZ</t>
  </si>
  <si>
    <t>FACT.FA8/165 Aniceto GARCIA PEREZ</t>
  </si>
  <si>
    <t>FACT.FA8/210 Aniceto GARCIA</t>
  </si>
  <si>
    <t>FACT.FA8/57 FERRALLAS LOS Compadres</t>
  </si>
  <si>
    <t>FACT.FA8/77 FERRALLAS LOS Compadres, S.L.L.</t>
  </si>
  <si>
    <t>FACT.FA8/257 FERRALLA LOS Compadres</t>
  </si>
  <si>
    <t>FACT.FA8/50 J.Juan HDEZ. PEREZ</t>
  </si>
  <si>
    <t>FACT.FA8/63 J.Juan HDEZ. PEREZ</t>
  </si>
  <si>
    <t>FACT.FA8/82 J.Juan HDEZ. PEREZ</t>
  </si>
  <si>
    <t>FACT.FA8/83 J.Juan HDEZ. PEREZ</t>
  </si>
  <si>
    <t>FACT.FA8/87 J.Juan PADILLA PEREZ</t>
  </si>
  <si>
    <t>FACT.FA8/84 J.Juan HDEZ. PEREZ</t>
  </si>
  <si>
    <t>FACT.FA8/170 J.Juan HDEZ. PEREZ</t>
  </si>
  <si>
    <t>FACT.FA8/274 J.Juan HDEZ. PEREZ</t>
  </si>
  <si>
    <t>FACT.FA8/86 CARLOS Benitez PEREZ</t>
  </si>
  <si>
    <t>FACT.FA8/42 Anibal RDG. PEREZ</t>
  </si>
  <si>
    <t>FACT.FA8/101 Anibal RDG. PEREZ</t>
  </si>
  <si>
    <t>FACT.FA8/177 Anibal RDG. PEREZ</t>
  </si>
  <si>
    <t>Fermin CONCEPCION Juan</t>
  </si>
  <si>
    <t>FACT.FA8/106 Fermin FERNANDEZ CASANOVA</t>
  </si>
  <si>
    <t>FACT.FA8/231 Fermin RDG. HDEZ.</t>
  </si>
  <si>
    <t>FACT.FA8/110 Agustin AVILA AVILA</t>
  </si>
  <si>
    <t>FACT.FA8/175 Agustin AVILA AVILA</t>
  </si>
  <si>
    <t>FACT.FA8/132 Berto PEREZ DIAZ</t>
  </si>
  <si>
    <t>FACT.FA8/152 Berto PEREZ</t>
  </si>
  <si>
    <t>FACT.FA8/151 Cataisa SL</t>
  </si>
  <si>
    <t>FACT.FA8/171 Lito CABRERA RDG.</t>
  </si>
  <si>
    <t>FACT.FA8/176 MARCOS PEÑA Aron.</t>
  </si>
  <si>
    <t>FACT.FA8/221 AYTO. S/A Y Salta</t>
  </si>
  <si>
    <t>FACT.FA8/186 AYTO. Punta Este</t>
  </si>
  <si>
    <t>FACT.FA8/246 AYTO. Punta Este</t>
  </si>
  <si>
    <t>FACT.FA8/196 PEREZ Ravelo TRANSCOPE</t>
  </si>
  <si>
    <t>FACT.FA8/198 Catalosa ELECTRICA</t>
  </si>
  <si>
    <t>FACT.FA8/264 Catalosa ELECTRICA</t>
  </si>
  <si>
    <t>FACT.FA8/212 Selva, S.L.</t>
  </si>
  <si>
    <t>FACT.FA8/235 Selva, S.L.</t>
  </si>
  <si>
    <t>FACT.FA8/269 Selva, S.L.</t>
  </si>
  <si>
    <t>FACT.FV/8883 FERRET. RDG. Y Padrón.</t>
  </si>
  <si>
    <t>FACT.FV/9068 FERRET. RDG. Y Padrón.</t>
  </si>
  <si>
    <t>FACT.FV/9168 FERRET. RDG. Y Padrón.</t>
  </si>
  <si>
    <t>FACT.FV/9422 FERRET. RDG. Y Padrón.</t>
  </si>
  <si>
    <t>FACT.FA8/17 ANTONIO J. Luis Padrón.</t>
  </si>
  <si>
    <t>FACT.FA8/33 FERRET. RDG. Y Padrón.</t>
  </si>
  <si>
    <t>FACT.FA8/45 ANTONIO J. Luis Padrón.</t>
  </si>
  <si>
    <t>FACT.FA8/69 FERRET. RDG. Y Padrón.</t>
  </si>
  <si>
    <t>FACT.FA8/96 FERRETERIA RDG. Y Padrón.</t>
  </si>
  <si>
    <t>FACT.FA8/111 Mª Begoña Padrón. PEREZ</t>
  </si>
  <si>
    <t>FACT.FA8/120 FERRETER. RDG Y Padrón.</t>
  </si>
  <si>
    <t>FACT.FA8/123 ANTONIO J. Luis Padrón.</t>
  </si>
  <si>
    <t>FACT.FA8/127 ANTONIO Pedro Luis Padrón.</t>
  </si>
  <si>
    <t>FACT.FA8/130 JOSE Padrón. Machacado</t>
  </si>
  <si>
    <t>FACT.FA8/140 FERRET. RDG. Y Padrón.</t>
  </si>
  <si>
    <t>FACT.FA8/146 ANTONIO J. Luis Padrón.</t>
  </si>
  <si>
    <t>FACT.FA8/150 TitoRDG. Padrón.</t>
  </si>
  <si>
    <t>FACT.FA8/168 ANTONIO J. Luis Padrón.</t>
  </si>
  <si>
    <t>FACT.FA8/194 FERRET. RDG. Y Padrón.</t>
  </si>
  <si>
    <t>FACT.FA8/197 ANTONIO J. Luis Padrón.</t>
  </si>
  <si>
    <t>FACT.FA8/200 FIDEL Padrón. Rosa</t>
  </si>
  <si>
    <t>FACT.FA8/208 JOSE Padrón. Machacado</t>
  </si>
  <si>
    <t>FACT.FA8/214 ANTONIO J. Luis Padrón.</t>
  </si>
  <si>
    <t>FACT.FA8/218 FERRET. RDG. Y Padrón.</t>
  </si>
  <si>
    <t>FACT.FA8/236 JOSE ARMANDO RDG. Padrón.</t>
  </si>
  <si>
    <t>FACT.FA8/237 JOSE Padrón. Machacado</t>
  </si>
  <si>
    <t>FACT.FA8/241 ANTONIO J. Luis Padrón.</t>
  </si>
  <si>
    <t>FACT.FA8/252 JAIME FDEZ. Padrón.</t>
  </si>
  <si>
    <t>FACT.FA8/263 FERRET. RDG. Y Padrón.</t>
  </si>
  <si>
    <t>FACT.FA8/267 ANTONIO J. Luis Padrón.</t>
  </si>
  <si>
    <t>FACT.FA8/217 YURENA MARTIN Concepcion</t>
  </si>
  <si>
    <t>FACT.FA8/251 Gespin</t>
  </si>
  <si>
    <t>FACT.FA8/266 CONST. PROM. REF. Vitolo PEREZ</t>
  </si>
  <si>
    <t>FACT.FA8/250 Paulino HDEZ. FCO.</t>
  </si>
  <si>
    <t>FACT.FA8/272 Paulino HDEZ. FRANCISCO</t>
  </si>
  <si>
    <t>FACT.FA8/67 JORGE Eto HDEZ. RDG.</t>
  </si>
  <si>
    <t>FACT.FA8/273 JORGE Eto HDEZ. RDG.</t>
  </si>
  <si>
    <t>ABONO FA8/44 CONSTRUCCIONES Tintin</t>
  </si>
  <si>
    <t>ABONO FA8/65 INNOVACIONES Agrocanarias, S.L.</t>
  </si>
  <si>
    <t>ABONO FA8/66 INNOVACIONES Agrocanarias, S.L.</t>
  </si>
  <si>
    <t>ABONO FA8/64 INNOVACIONES Agrocanarias</t>
  </si>
  <si>
    <t>FACT.34/2007 ROTURACIONES Y TTES. Cartell</t>
  </si>
  <si>
    <t>FACT.FA8/10 ROTURACIONES Y TTES. Cartell, S.L.</t>
  </si>
  <si>
    <t>FACT.FA8/30 ROTURACIONES Y TTES. Cartell, S.L.</t>
  </si>
  <si>
    <t>FACT.FA8/81 ROTURACIONES Y TTES. Cartell</t>
  </si>
  <si>
    <t>FACT.FA8/94 ROTURACIONES Y TTES. Cartell</t>
  </si>
  <si>
    <t>FACT.FA8/117 ROTURACIONES Y TTES. Cartell</t>
  </si>
  <si>
    <t>FACT.FA8/143 ROTUR. Y TTES. Cartell</t>
  </si>
  <si>
    <t>FACT.FA8/160 ROTURA. Y TTES. Cartell</t>
  </si>
  <si>
    <t>FACT.FA8/215 ROTURACIONES Y TTES. Cartell</t>
  </si>
  <si>
    <t>FACT.FA8/238 ROTURACIONES Y TTES. Cartell</t>
  </si>
  <si>
    <t>FACT.FA8/240 ROTURACIONES Y TTES. Cartell</t>
  </si>
  <si>
    <t>FACT.FA8/259 ROTURACIONES Y TTES. Cartell</t>
  </si>
  <si>
    <t>FACT.3/685 FONTANERIA Tito LZO.</t>
  </si>
  <si>
    <t>FACT.2300 TALLER Tito</t>
  </si>
  <si>
    <t>FACT.2267 TALLER Tito</t>
  </si>
  <si>
    <t>FACT.2268 TALLER Tito</t>
  </si>
  <si>
    <t>FACT.2482 TALLER Tito</t>
  </si>
  <si>
    <t>FACT.2490 TALLER Tito</t>
  </si>
  <si>
    <t>FACT.F08/031 JOSE LUIS Tito RDG.</t>
  </si>
  <si>
    <t>FACT.2543 TALLER Tito</t>
  </si>
  <si>
    <t>FACT.2824 TALLER Tito</t>
  </si>
  <si>
    <t>FACT.2917 TALLER Tito</t>
  </si>
  <si>
    <t>FACT.2925 TALLER Tito</t>
  </si>
  <si>
    <t>FACT.2877 TALLER Tito</t>
  </si>
  <si>
    <t>FACT.2963 TALLER Tito</t>
  </si>
  <si>
    <t>FACT.2990 TALLER Tito</t>
  </si>
  <si>
    <t>FACT.3074 TALLER Tito</t>
  </si>
  <si>
    <t>FACT.3212 TALLER Tito</t>
  </si>
  <si>
    <t>FACT.3081 TALLER Tito</t>
  </si>
  <si>
    <t>SUELDO Alfredo Pérez Luis. Tito ENERO</t>
  </si>
  <si>
    <t>SUELDO Alfredo Pérez Luis. Tito FEBRERO</t>
  </si>
  <si>
    <t>SUELDO Alfredo Pérez Luis. Tito MARZO</t>
  </si>
  <si>
    <t>SUELDO Alfredo Pérez Luis. Tito ABRIL</t>
  </si>
  <si>
    <t>SUELDO Alfredo Pérez Luis. Tito MAYO</t>
  </si>
  <si>
    <t>SUELDO Alfredo Pérez Luis. Tito JUNIO</t>
  </si>
  <si>
    <t>PAGA EXTRA JUNIO Alfredo Pérez Luis. Tito</t>
  </si>
  <si>
    <t>SUELDO Alfredo Pérez Luis. Tito JULIO</t>
  </si>
  <si>
    <t>ATRASOS SUELDO Alfredo Pérez Luis. Tito JULIO</t>
  </si>
  <si>
    <t>SUELDO Fermin CPICON. Tito AGOSTO</t>
  </si>
  <si>
    <t>SUELDO Alfredo Pérez Luis. Tito SEPTIEMBRE</t>
  </si>
  <si>
    <t>SUELDO Alfredo Pérez Luis. Tito OCTUBRE</t>
  </si>
  <si>
    <t>SUELDO Alfredo Pérez Luis. Tito NOVIEMBRE</t>
  </si>
  <si>
    <t>SUELDO Alfredo Pérez Luis. Tito DICIEMBRE</t>
  </si>
  <si>
    <t>PAGA EXTRA Alfredo Pérez Luis. Tito DICIEMBRE</t>
  </si>
  <si>
    <t>FACT.FA8/48 Alfredo Pérez Luis. Tito</t>
  </si>
  <si>
    <t>FACT.FA8/89 Fermin ROCHA Tito</t>
  </si>
  <si>
    <t>FACT.FA8/108 Fermin ROCHA Tito</t>
  </si>
  <si>
    <t>FACT.FA8/174 Alfredo Pérez Luis. Tito</t>
  </si>
  <si>
    <t>FACT.FA8/239 TitoHDEZ. PEREZ</t>
  </si>
  <si>
    <t>FACT.110108 MECANIZADOS Icod</t>
  </si>
  <si>
    <t>FACT.1/581 MECANIZADOS Icod</t>
  </si>
  <si>
    <t>FACT.1/862 MECANIZADOS Icod</t>
  </si>
  <si>
    <t>FACT.A01/12440 AUTOS HNOS.Pinto, S.L.</t>
  </si>
  <si>
    <t>FACT.AV/5094 ANTONIO J. Pinto Pérez</t>
  </si>
  <si>
    <t>FACT.FCR/6033 AUTOS HNOS. Pinto, S.L.</t>
  </si>
  <si>
    <t>FACT.AV/5167 ANTONIO J. Pinto Pérez</t>
  </si>
  <si>
    <t>FACT.FA8/24 Bety Pinto</t>
  </si>
  <si>
    <t>FACT.FA8/37 TitoPinto MARTIN</t>
  </si>
  <si>
    <t>FACT.FA8/46 J.Juan Luis Pinto</t>
  </si>
  <si>
    <t>FACT.FA8/47 J.Juan Luis Pinto</t>
  </si>
  <si>
    <t>FACT.FA8/59 TitoPinto MARTIN</t>
  </si>
  <si>
    <t>FACT.FA8/62 FCO. JOSE Luis Pinto</t>
  </si>
  <si>
    <t>FACT.FA8/79 FCO. Pedro Pinto MARTIN</t>
  </si>
  <si>
    <t>FACT.FA8/97 FCO. Pedro Pinto MARTIN</t>
  </si>
  <si>
    <t>FACT.FA8/109 FCO. JOSE Luis Pinto</t>
  </si>
  <si>
    <t>FACT.FA8/126 FRANCISCO Pedro Pinto MARTIN</t>
  </si>
  <si>
    <t>FACT.FA8/131 J.Juan Luis Pinto</t>
  </si>
  <si>
    <t>FACT.FA8/145 FRANCISCO Pedro Pinto MARTIN</t>
  </si>
  <si>
    <t>FACT.FA8/166 FRANCISCO Pedro Pinto MARTIN</t>
  </si>
  <si>
    <t>FACT.FA8/213 FRANCISCO Pedro Pinto</t>
  </si>
  <si>
    <t>FACT.FA8/242 FRANCISCO Pedro Pinto MARTIN</t>
  </si>
  <si>
    <t>FACT.6652 TALLER AUTOMOVIL Paco</t>
  </si>
  <si>
    <t>COBRO FACT.FA8/164 Ruben GARCIA</t>
  </si>
  <si>
    <t>FACT.FA8/12 Ruben GARCIA</t>
  </si>
  <si>
    <t>FACT.FA8/72 Ruben GARCIA</t>
  </si>
  <si>
    <t>FACT.FA8/164 Ruben GARCIA</t>
  </si>
  <si>
    <t>FACT.FA8/227 Ruben GARCIA</t>
  </si>
  <si>
    <t>FACT.26/08 Tino F. FLEBLES PLANIF. Y SERVICIOS</t>
  </si>
  <si>
    <t>FACT.FA8/16 Tino HDEZ. RDG.</t>
  </si>
  <si>
    <t>FACT.FA8/29 Tino HDEZ. RDG.</t>
  </si>
  <si>
    <t>FACT.FA8/58 Tino HDEZ. RDG.</t>
  </si>
  <si>
    <t>FACT.FA8/75 Tino HDEZ. RDG.</t>
  </si>
  <si>
    <t>FACT.FA8/125 Tino HDEZ. RDG.</t>
  </si>
  <si>
    <t>FACT.FA8/147 Tino TRIANA RDG.</t>
  </si>
  <si>
    <t>FACT.FA8/148 Tino HDEZ. RDG.</t>
  </si>
  <si>
    <t>FACT.FA8/169 Tino HDEZ.RDG.</t>
  </si>
  <si>
    <t>FACT.FA8/265 Tino HDEZ. RDG.</t>
  </si>
  <si>
    <t>Titulo Subcuenta</t>
  </si>
  <si>
    <t>Modelo de Pérdidas y Ganacias Análitica</t>
  </si>
  <si>
    <t>Orden</t>
  </si>
  <si>
    <t>Cuentas</t>
  </si>
  <si>
    <t>Grupo2</t>
  </si>
  <si>
    <t>Subgrupo</t>
  </si>
  <si>
    <t>Tipología</t>
  </si>
  <si>
    <t>Nota</t>
  </si>
  <si>
    <t>Enlace</t>
  </si>
  <si>
    <t>Vinculo</t>
  </si>
  <si>
    <t>G-I</t>
  </si>
  <si>
    <t>700, 701….</t>
  </si>
  <si>
    <t>1. Importe Neto Cifra de Negocios</t>
  </si>
  <si>
    <t>1.a Ventas</t>
  </si>
  <si>
    <t>Explotación</t>
  </si>
  <si>
    <t>N1</t>
  </si>
  <si>
    <t>[Notas.xlsm]N1!A1</t>
  </si>
  <si>
    <t>I</t>
  </si>
  <si>
    <t>1.b Prestación de Servicios</t>
  </si>
  <si>
    <t>6930,71*..</t>
  </si>
  <si>
    <t>2. Variac. Existencias</t>
  </si>
  <si>
    <t>N2</t>
  </si>
  <si>
    <t>[Notas.xlsm]N2!A1</t>
  </si>
  <si>
    <t>73</t>
  </si>
  <si>
    <t>3. Trabajos Realizados por la Empresa para su activo</t>
  </si>
  <si>
    <t>3. Trabajos Realizados por la Empresa para su Activo</t>
  </si>
  <si>
    <t>N3</t>
  </si>
  <si>
    <t>[Notas.xlsm]N3!A1</t>
  </si>
  <si>
    <t>(600), 6060…</t>
  </si>
  <si>
    <t>4. Aprovisionamientos</t>
  </si>
  <si>
    <t>4.a Consumos de Mercaderias</t>
  </si>
  <si>
    <t>N4</t>
  </si>
  <si>
    <t>[Notas.xlsm]N4!A1</t>
  </si>
  <si>
    <t>G</t>
  </si>
  <si>
    <t>(601),(602),...</t>
  </si>
  <si>
    <t>4.b Consumos MP y otros</t>
  </si>
  <si>
    <t>(607).</t>
  </si>
  <si>
    <t>4.c Trabajos Realizados por Otras Empresas</t>
  </si>
  <si>
    <t>(6931),….7931</t>
  </si>
  <si>
    <t>4.d Deterioro Mercancía, materias primas, etc</t>
  </si>
  <si>
    <t>75,..</t>
  </si>
  <si>
    <t>5. Otros Ingresos de Explotación</t>
  </si>
  <si>
    <t>5.a Ingresos Accesorios y Otros de Gestión Corriente</t>
  </si>
  <si>
    <t>N5</t>
  </si>
  <si>
    <t>[Notas.xlsm]N5!A1</t>
  </si>
  <si>
    <t>740,747</t>
  </si>
  <si>
    <t>5.b Subveniones de explotacion aplicadas del ejercicio</t>
  </si>
  <si>
    <t>(640),(641),(645)</t>
  </si>
  <si>
    <t>6. Gtos de Personal</t>
  </si>
  <si>
    <t>6.a Sueldos y Salarios</t>
  </si>
  <si>
    <t>N6</t>
  </si>
  <si>
    <t>[Notas.xlsm]N6!A1</t>
  </si>
  <si>
    <t>(642),(643),(649)</t>
  </si>
  <si>
    <t>6.b Cargas Sociales</t>
  </si>
  <si>
    <t>(644),(645),7950,7957</t>
  </si>
  <si>
    <t>6.c Provisiones</t>
  </si>
  <si>
    <t>(62).</t>
  </si>
  <si>
    <t>7. Otros Gastos de Explotación</t>
  </si>
  <si>
    <t>7.a Servicios Exteriores</t>
  </si>
  <si>
    <t>N7</t>
  </si>
  <si>
    <t>[Notas.xlsm]N7!A1</t>
  </si>
  <si>
    <t>(631),(634),636,639</t>
  </si>
  <si>
    <t>7.b Tributos</t>
  </si>
  <si>
    <t>(650),(694),(696),794,795</t>
  </si>
  <si>
    <t>7.c Perdidas por Operaciones Comerciales</t>
  </si>
  <si>
    <t>(651),(659)</t>
  </si>
  <si>
    <t>7.d Otros Gastos de Gestión Corriente</t>
  </si>
  <si>
    <t>[Notas.xlsm]N7!A2</t>
  </si>
  <si>
    <t>(68).</t>
  </si>
  <si>
    <t>8. Amortización del Inmovilizado</t>
  </si>
  <si>
    <t>N8</t>
  </si>
  <si>
    <t>[Notas.xlsm]N8!A2</t>
  </si>
  <si>
    <t>746…</t>
  </si>
  <si>
    <t>9. Imputación de Subvenciones</t>
  </si>
  <si>
    <t>N9</t>
  </si>
  <si>
    <t>[Notas.xlsm]N9!A4</t>
  </si>
  <si>
    <t>7951,7952,….</t>
  </si>
  <si>
    <t>10. Excesos de Provisiones</t>
  </si>
  <si>
    <t>N10</t>
  </si>
  <si>
    <t>[Notas.xlsm]N10!A5</t>
  </si>
  <si>
    <t>(690),(691),(692)</t>
  </si>
  <si>
    <t>11. Deterioro y Rtdos enejanacion del inmovilizado</t>
  </si>
  <si>
    <t>11.a Deterioro y pérdidas</t>
  </si>
  <si>
    <t>N11</t>
  </si>
  <si>
    <t>[Notas.xlsm]N11!A5</t>
  </si>
  <si>
    <t>(670),(671),(672),770,771,772</t>
  </si>
  <si>
    <t>11.b Rtdos por Enajenación</t>
  </si>
  <si>
    <t>12.</t>
  </si>
  <si>
    <t>774..</t>
  </si>
  <si>
    <t>12. Diferencias Negativas Combinaciones de Negocios</t>
  </si>
  <si>
    <t>13.</t>
  </si>
  <si>
    <t>(678),778</t>
  </si>
  <si>
    <t>13. Otros Resultados</t>
  </si>
  <si>
    <t>7600,7601,7602.7603</t>
  </si>
  <si>
    <t>14. Ingresos Financieros</t>
  </si>
  <si>
    <t>14.a Particip. Instr.Patrimonio</t>
  </si>
  <si>
    <t>Financieros</t>
  </si>
  <si>
    <t>N14</t>
  </si>
  <si>
    <t>[Notas.xlsm]N12!A5</t>
  </si>
  <si>
    <t>14.b</t>
  </si>
  <si>
    <t>761,762,767,769</t>
  </si>
  <si>
    <t>14.b De valores Negociables y otros</t>
  </si>
  <si>
    <t>14.c</t>
  </si>
  <si>
    <t>746..</t>
  </si>
  <si>
    <t>14.c Imputación de Subvenciones</t>
  </si>
  <si>
    <t>15.a</t>
  </si>
  <si>
    <t>(661),(662),(664),(665),(660)</t>
  </si>
  <si>
    <t>15. Gastos Financieros</t>
  </si>
  <si>
    <t>15.a Deudas con Empresas del Grupo y Asociadas</t>
  </si>
  <si>
    <t>N15</t>
  </si>
  <si>
    <t>[Notas.xlsm]N13!A5</t>
  </si>
  <si>
    <t>15.b</t>
  </si>
  <si>
    <t>(661),(660),(665),(669),(664),(662)</t>
  </si>
  <si>
    <t>15.b Deudas con Terceros</t>
  </si>
  <si>
    <t>15.c</t>
  </si>
  <si>
    <t xml:space="preserve"> (660)..</t>
  </si>
  <si>
    <t>15.c Por Actualización de Provisiones</t>
  </si>
  <si>
    <t>(663),(763),</t>
  </si>
  <si>
    <t>16. Variac.Valor Razonable</t>
  </si>
  <si>
    <t>16.a Cartera de Negociación</t>
  </si>
  <si>
    <t>N16</t>
  </si>
  <si>
    <t>[Notas.xlsm]N14!A5</t>
  </si>
  <si>
    <t>(663),(763),(668),768</t>
  </si>
  <si>
    <t>16.b Imputación de Rtdos</t>
  </si>
  <si>
    <t>[Notas.xlsm]N14!A6</t>
  </si>
  <si>
    <t>17.</t>
  </si>
  <si>
    <t>(668),(768</t>
  </si>
  <si>
    <t>17. Diferencias de Cambio</t>
  </si>
  <si>
    <t>17. Diferenc. De Cambio</t>
  </si>
  <si>
    <t>N17</t>
  </si>
  <si>
    <t>[Notas.xlsm]N15!A6</t>
  </si>
  <si>
    <t>18.a</t>
  </si>
  <si>
    <t>(696),(697),(698),(699),,796,797,798,799</t>
  </si>
  <si>
    <t>18. Deterioro y Rtdos por Enajenación Financieros</t>
  </si>
  <si>
    <t>18.a Deterioro y Pérdidas</t>
  </si>
  <si>
    <t>Extraordinarios</t>
  </si>
  <si>
    <t>N18</t>
  </si>
  <si>
    <t>[Notas.xlsm]N16!A6</t>
  </si>
  <si>
    <t>18.b</t>
  </si>
  <si>
    <t>(666),(667),(673),((675),766,773</t>
  </si>
  <si>
    <t>18.b Rtdos por Enajenacion</t>
  </si>
  <si>
    <t>19.</t>
  </si>
  <si>
    <t>(630),(633),638</t>
  </si>
  <si>
    <t>19. Impuestos sobre Bº</t>
  </si>
  <si>
    <t>19 Impuestos sobre Bº</t>
  </si>
  <si>
    <t>Impuestos</t>
  </si>
  <si>
    <t>[Notas.xlsm]N17!A6</t>
  </si>
  <si>
    <t>N19</t>
  </si>
  <si>
    <t>XX</t>
  </si>
  <si>
    <t>XXX</t>
  </si>
  <si>
    <t>XX Costes no Gastos</t>
  </si>
  <si>
    <t>Coste no Gasto</t>
  </si>
  <si>
    <t>[Notas.xlsm]N18!A5</t>
  </si>
  <si>
    <t>Configuración de los Vinculos de las Notas</t>
  </si>
  <si>
    <t>[Notas.xlsm]N8!A1</t>
  </si>
  <si>
    <t>[Notas.xlsm]N9!A1</t>
  </si>
  <si>
    <t>[Notas.xlsm]N10!A1</t>
  </si>
  <si>
    <t>[Notas.xlsm]N11!A1</t>
  </si>
  <si>
    <t>N12</t>
  </si>
  <si>
    <t>[Notas.xlsm]N12!A1</t>
  </si>
  <si>
    <t>N13</t>
  </si>
  <si>
    <t>[Notas.xlsm]N13!A1</t>
  </si>
  <si>
    <t>[Notas.xlsm]N14!A1</t>
  </si>
  <si>
    <t>[Notas.xlsm]N15!A1</t>
  </si>
  <si>
    <t>[Notas.xlsm]N16!A1</t>
  </si>
  <si>
    <t>[Notas.xlsm]N17!A1</t>
  </si>
  <si>
    <t>[Notas.xlsm]N18Indicadores!A5</t>
  </si>
  <si>
    <t>FACT.3/2010 UTE canaria</t>
  </si>
  <si>
    <t>FACT.4/2010 UTE canaria</t>
  </si>
  <si>
    <t>FACT.01/2010 FRANCISCO Pedro BRITO RDG.</t>
  </si>
  <si>
    <t>FACT.2010.A.71 itres</t>
  </si>
  <si>
    <t>FACT.11/2010 ROTURACIONES Y TTES. Cartell</t>
  </si>
  <si>
    <t>FACT.2010.A.180 itres</t>
  </si>
  <si>
    <t>FACT.2010.A.219 itres</t>
  </si>
  <si>
    <t>FACT.15/2010 ROTURACIONES Y TTES. Cartell</t>
  </si>
  <si>
    <t>FACT.2010.A.299 itres</t>
  </si>
  <si>
    <t>FACT.16/2010 ROTURACIONES Y TTES. Cartell</t>
  </si>
  <si>
    <t>FACT.2010.A.362 itres</t>
  </si>
  <si>
    <t>FACT.2010.A.406 itres</t>
  </si>
  <si>
    <t>FACT.25/2010 ROTURACIONES Y TTES. Cartell</t>
  </si>
  <si>
    <t>FACT.26/2010 ROTURACIONES Y TTES. Cartell</t>
  </si>
  <si>
    <t>FACT.2010000285 REPUESTOS La Isla</t>
  </si>
  <si>
    <t>FACT.2010000425 REPUESTOS La Isla</t>
  </si>
  <si>
    <t>FACT.2010000615 REPUESTOS La Isla</t>
  </si>
  <si>
    <t>FACT.2010000628 REPUESTOS La Isla</t>
  </si>
  <si>
    <t>FACT.2010000878 REPUESTOS La Isla</t>
  </si>
  <si>
    <t>FACT.2010000939 REPUESTOS La Isla</t>
  </si>
  <si>
    <t>FACT.2010001002 REPUESTOS La Isla</t>
  </si>
  <si>
    <t>FACT.2010001020 REPUETOS La Isla</t>
  </si>
  <si>
    <t>FACT.2010001074 REPUESTOS La Isla</t>
  </si>
  <si>
    <t>FACT.2010001077 REPUESTOS La Isla</t>
  </si>
  <si>
    <t>FACT.0020100458 TrackMayor</t>
  </si>
  <si>
    <t>FACT.0020100459 Trackotro</t>
  </si>
  <si>
    <t>FACT.20100598 Trackotro</t>
  </si>
  <si>
    <t>FACT.2010001643 REPUESTOS La Isla</t>
  </si>
  <si>
    <t>FACT.20100712 Trackotro</t>
  </si>
  <si>
    <t>FACT.2010001789 REPUESTOS La Isla</t>
  </si>
  <si>
    <t>FACT.2010001850 REPUESTOS La Isla</t>
  </si>
  <si>
    <t>FACT.2010001856 REPUESTOS La Isla</t>
  </si>
  <si>
    <t>FACT.2010001895 REPUESTOS La Isla</t>
  </si>
  <si>
    <t>FACT.2010001938 REPUESTOS La Isla</t>
  </si>
  <si>
    <t>FACT.2010001993 REPUESTOS La Isla</t>
  </si>
  <si>
    <t>FACT.101/2010 Controller Palmas, S.L.U.</t>
  </si>
  <si>
    <t>FACT.102/2010 Controller Palmas, S.L.</t>
  </si>
  <si>
    <t>FACT.2010002244 REPUESTOS La Isla</t>
  </si>
  <si>
    <t>FACT.1-2010 JOSE Glez Glez</t>
  </si>
  <si>
    <t>FACT.20100777 Trackotro</t>
  </si>
  <si>
    <t>PAGO FACT.2010.LZ.525 Azupar, S.L.</t>
  </si>
  <si>
    <t>FACT.11504/2010 TRANSP. HNOS. Garcia Cabrera</t>
  </si>
  <si>
    <t>FACT.2010.LZ.525 AzuparO, S.L.</t>
  </si>
  <si>
    <t>FACT.12051/2010 TRANSP. HNOS. Garcia Cabrera</t>
  </si>
  <si>
    <t>FACT.12134/2010 TRANSP. HNOS. Garcia Cabrera</t>
  </si>
  <si>
    <t xml:space="preserve">FACT.20101013 Trackotro </t>
  </si>
  <si>
    <t>Nombre cuenta</t>
  </si>
  <si>
    <t>Mes</t>
  </si>
  <si>
    <t>Trimestre</t>
  </si>
  <si>
    <t>Factor</t>
  </si>
  <si>
    <t>Importe</t>
  </si>
  <si>
    <t>Año</t>
  </si>
  <si>
    <t>601/ Compras de materias primas</t>
  </si>
  <si>
    <t>602/ Compras de otros aprovisionamientos</t>
  </si>
  <si>
    <t>606/ Descuentos sobre compras por pronto pago</t>
  </si>
  <si>
    <t>607/ Trabajos realizados por otras empresas</t>
  </si>
  <si>
    <t>608/ Devoluciones de compras y operaciones similares</t>
  </si>
  <si>
    <t>700/ Ventas de mercaderías</t>
  </si>
  <si>
    <t>708/ Devoluciones de ventas y operaciones similares</t>
  </si>
  <si>
    <t>Resumen Gastos e Ingresos Contables</t>
  </si>
  <si>
    <t>Para Actualizar datos ejecutar Botón Adyacente</t>
  </si>
  <si>
    <t>GI</t>
  </si>
  <si>
    <t>Grupo 1</t>
  </si>
  <si>
    <t>Grupo 2</t>
  </si>
  <si>
    <t>Tipologia</t>
  </si>
  <si>
    <t>665/ Intereses por descuento de efectos</t>
  </si>
  <si>
    <t>622/ Reparaciones y conservación</t>
  </si>
  <si>
    <t>623/ Servicios de profesionales independientes</t>
  </si>
  <si>
    <t>624/ Transportes</t>
  </si>
  <si>
    <t>626/ Servicios bancarios y similares</t>
  </si>
  <si>
    <t>628/ Suministros</t>
  </si>
  <si>
    <t>629/ Otros servicios</t>
  </si>
  <si>
    <t>640/ Sueldos y salarios</t>
  </si>
  <si>
    <t>649/ Otros gastos sociales</t>
  </si>
  <si>
    <t>778/ Ingresos excepcionales.</t>
  </si>
  <si>
    <t>681/ Amortización del inmovilizado material</t>
  </si>
  <si>
    <t>Subgrupo 2</t>
  </si>
  <si>
    <t>Total</t>
  </si>
  <si>
    <t>Elementos a Comparar</t>
  </si>
  <si>
    <t>Selección de Periodos</t>
  </si>
  <si>
    <t>DESREF('TD Contable'!$C$8;;;;CONTARA('TD Contable'!$8:$8))</t>
  </si>
  <si>
    <t>Análisis Comparativo Gastos 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</si>
</sst>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€&quot;;\-#,##0\ &quot;€&quot;"/>
    <numFmt numFmtId="164" formatCode="#,##0.00\ _€"/>
    <numFmt numFmtId="165" formatCode="#,##0\ &quot;€&quot;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u/>
      <sz val="8"/>
      <color indexed="12"/>
      <name val="Calibri"/>
      <family val="2"/>
    </font>
    <font>
      <u/>
      <sz val="11"/>
      <color theme="10"/>
      <name val="Calibri"/>
      <family val="2"/>
    </font>
    <font>
      <sz val="8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0"/>
      <color rgb="FFFF0000"/>
      <name val="Times New Roman"/>
      <family val="1"/>
    </font>
    <font>
      <sz val="8"/>
      <color rgb="FFFFFF00"/>
      <name val="Arial"/>
      <family val="2"/>
    </font>
    <font>
      <sz val="10"/>
      <color rgb="FFFF0000"/>
      <name val="Arial"/>
      <family val="2"/>
    </font>
    <font>
      <u/>
      <sz val="8"/>
      <color rgb="FFFF0000"/>
      <name val="Arial"/>
      <family val="2"/>
    </font>
    <font>
      <b/>
      <i/>
      <sz val="8"/>
      <name val="Times New Roman"/>
      <family val="1"/>
    </font>
    <font>
      <b/>
      <i/>
      <u/>
      <sz val="10"/>
      <name val="Arial"/>
      <family val="2"/>
    </font>
    <font>
      <b/>
      <sz val="10"/>
      <color theme="0"/>
      <name val="Arial"/>
    </font>
    <font>
      <sz val="10"/>
      <color theme="1"/>
      <name val="Arial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7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3" fillId="3" borderId="0" xfId="1" applyFill="1" applyAlignment="1"/>
    <xf numFmtId="0" fontId="5" fillId="0" borderId="0" xfId="1" applyFont="1" applyAlignment="1">
      <alignment horizontal="center"/>
    </xf>
    <xf numFmtId="0" fontId="5" fillId="0" borderId="0" xfId="1" applyFont="1"/>
    <xf numFmtId="0" fontId="3" fillId="0" borderId="0" xfId="1"/>
    <xf numFmtId="0" fontId="3" fillId="0" borderId="0" xfId="1" applyAlignment="1">
      <alignment horizontal="left"/>
    </xf>
    <xf numFmtId="0" fontId="3" fillId="2" borderId="0" xfId="1" applyFill="1" applyAlignment="1">
      <alignment horizontal="left"/>
    </xf>
    <xf numFmtId="0" fontId="6" fillId="4" borderId="0" xfId="0" applyFont="1" applyFill="1" applyProtection="1">
      <protection locked="0"/>
    </xf>
    <xf numFmtId="0" fontId="0" fillId="0" borderId="0" xfId="0" applyFont="1" applyProtection="1">
      <protection locked="0"/>
    </xf>
    <xf numFmtId="164" fontId="6" fillId="0" borderId="0" xfId="0" applyNumberFormat="1" applyFont="1" applyProtection="1">
      <protection locked="0"/>
    </xf>
    <xf numFmtId="14" fontId="0" fillId="0" borderId="0" xfId="0" applyNumberFormat="1" applyProtection="1">
      <protection locked="0"/>
    </xf>
    <xf numFmtId="1" fontId="6" fillId="4" borderId="0" xfId="0" applyNumberFormat="1" applyFont="1" applyFill="1" applyProtection="1">
      <protection locked="0"/>
    </xf>
    <xf numFmtId="1" fontId="0" fillId="0" borderId="0" xfId="0" applyNumberFormat="1" applyProtection="1">
      <protection locked="0"/>
    </xf>
    <xf numFmtId="0" fontId="2" fillId="0" borderId="0" xfId="1" applyFont="1" applyAlignment="1">
      <alignment horizontal="left"/>
    </xf>
    <xf numFmtId="0" fontId="1" fillId="3" borderId="0" xfId="1" applyFont="1" applyFill="1"/>
    <xf numFmtId="0" fontId="8" fillId="5" borderId="1" xfId="2" applyFont="1" applyFill="1" applyBorder="1" applyAlignment="1">
      <alignment horizontal="center"/>
    </xf>
    <xf numFmtId="0" fontId="9" fillId="0" borderId="2" xfId="2" applyFont="1" applyFill="1" applyBorder="1" applyAlignment="1"/>
    <xf numFmtId="0" fontId="9" fillId="0" borderId="2" xfId="2" applyFont="1" applyFill="1" applyBorder="1" applyAlignment="1">
      <alignment horizontal="right"/>
    </xf>
    <xf numFmtId="0" fontId="10" fillId="0" borderId="2" xfId="2" applyFont="1" applyFill="1" applyBorder="1" applyAlignment="1"/>
    <xf numFmtId="0" fontId="9" fillId="0" borderId="3" xfId="2" applyFont="1" applyFill="1" applyBorder="1" applyAlignment="1"/>
    <xf numFmtId="0" fontId="9" fillId="0" borderId="3" xfId="2" applyFont="1" applyFill="1" applyBorder="1" applyAlignment="1">
      <alignment horizontal="right"/>
    </xf>
    <xf numFmtId="0" fontId="10" fillId="0" borderId="3" xfId="2" applyFont="1" applyFill="1" applyBorder="1" applyAlignment="1"/>
    <xf numFmtId="0" fontId="11" fillId="0" borderId="0" xfId="3" applyAlignment="1" applyProtection="1"/>
    <xf numFmtId="0" fontId="9" fillId="5" borderId="1" xfId="2" applyFont="1" applyFill="1" applyBorder="1" applyAlignment="1">
      <alignment horizontal="center"/>
    </xf>
    <xf numFmtId="2" fontId="6" fillId="0" borderId="0" xfId="0" applyNumberFormat="1" applyFont="1" applyAlignment="1" applyProtection="1">
      <alignment horizontal="right"/>
      <protection locked="0"/>
    </xf>
    <xf numFmtId="1" fontId="6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Protection="1">
      <protection locked="0"/>
    </xf>
    <xf numFmtId="2" fontId="6" fillId="0" borderId="0" xfId="0" applyNumberFormat="1" applyFont="1" applyAlignment="1" applyProtection="1">
      <alignment horizontal="left"/>
      <protection locked="0"/>
    </xf>
    <xf numFmtId="0" fontId="6" fillId="0" borderId="0" xfId="0" applyNumberFormat="1" applyFont="1" applyProtection="1">
      <protection locked="0"/>
    </xf>
    <xf numFmtId="0" fontId="6" fillId="0" borderId="0" xfId="0" applyFont="1"/>
    <xf numFmtId="0" fontId="6" fillId="0" borderId="0" xfId="0" pivotButton="1" applyFont="1"/>
    <xf numFmtId="5" fontId="12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4" fillId="0" borderId="0" xfId="0" applyFont="1"/>
    <xf numFmtId="0" fontId="13" fillId="3" borderId="0" xfId="1" applyFont="1" applyFill="1" applyAlignment="1">
      <alignment vertical="center"/>
    </xf>
    <xf numFmtId="0" fontId="14" fillId="0" borderId="0" xfId="1" applyFont="1"/>
    <xf numFmtId="0" fontId="15" fillId="6" borderId="0" xfId="0" applyFont="1" applyFill="1" applyProtection="1">
      <protection locked="0"/>
    </xf>
    <xf numFmtId="1" fontId="5" fillId="0" borderId="0" xfId="1" applyNumberFormat="1" applyFont="1"/>
    <xf numFmtId="1" fontId="5" fillId="0" borderId="0" xfId="1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 indent="1"/>
    </xf>
    <xf numFmtId="0" fontId="18" fillId="0" borderId="0" xfId="0" applyFont="1" applyAlignment="1">
      <alignment horizontal="left" indent="2"/>
    </xf>
    <xf numFmtId="0" fontId="0" fillId="7" borderId="0" xfId="0" applyFill="1"/>
    <xf numFmtId="0" fontId="6" fillId="0" borderId="0" xfId="0" applyFont="1" applyAlignment="1">
      <alignment horizontal="left" indent="4"/>
    </xf>
    <xf numFmtId="0" fontId="18" fillId="0" borderId="0" xfId="0" applyFont="1" applyAlignment="1">
      <alignment horizontal="left" indent="3"/>
    </xf>
    <xf numFmtId="0" fontId="6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right"/>
    </xf>
    <xf numFmtId="0" fontId="0" fillId="0" borderId="0" xfId="0" applyAlignment="1">
      <alignment horizontal="center"/>
    </xf>
    <xf numFmtId="165" fontId="0" fillId="0" borderId="0" xfId="0" applyNumberFormat="1"/>
    <xf numFmtId="0" fontId="0" fillId="8" borderId="0" xfId="0" applyFill="1"/>
    <xf numFmtId="14" fontId="21" fillId="10" borderId="4" xfId="0" applyNumberFormat="1" applyFont="1" applyFill="1" applyBorder="1"/>
    <xf numFmtId="0" fontId="20" fillId="9" borderId="6" xfId="0" applyFont="1" applyFill="1" applyBorder="1"/>
    <xf numFmtId="0" fontId="20" fillId="9" borderId="7" xfId="0" applyFont="1" applyFill="1" applyBorder="1"/>
    <xf numFmtId="0" fontId="21" fillId="0" borderId="5" xfId="0" applyFont="1" applyFill="1" applyBorder="1"/>
    <xf numFmtId="14" fontId="21" fillId="0" borderId="5" xfId="0" applyNumberFormat="1" applyFont="1" applyFill="1" applyBorder="1"/>
    <xf numFmtId="1" fontId="22" fillId="0" borderId="5" xfId="0" applyNumberFormat="1" applyFont="1" applyFill="1" applyBorder="1"/>
    <xf numFmtId="0" fontId="22" fillId="0" borderId="5" xfId="0" applyFont="1" applyFill="1" applyBorder="1"/>
    <xf numFmtId="164" fontId="22" fillId="0" borderId="5" xfId="0" applyNumberFormat="1" applyFont="1" applyFill="1" applyBorder="1"/>
    <xf numFmtId="1" fontId="21" fillId="0" borderId="5" xfId="0" applyNumberFormat="1" applyFont="1" applyFill="1" applyBorder="1"/>
    <xf numFmtId="0" fontId="23" fillId="0" borderId="5" xfId="0" applyFont="1" applyFill="1" applyBorder="1"/>
    <xf numFmtId="0" fontId="0" fillId="0" borderId="5" xfId="0" applyBorder="1"/>
    <xf numFmtId="0" fontId="21" fillId="0" borderId="8" xfId="0" applyFont="1" applyFill="1" applyBorder="1"/>
    <xf numFmtId="14" fontId="21" fillId="0" borderId="8" xfId="0" applyNumberFormat="1" applyFont="1" applyFill="1" applyBorder="1"/>
    <xf numFmtId="1" fontId="21" fillId="0" borderId="8" xfId="0" applyNumberFormat="1" applyFont="1" applyFill="1" applyBorder="1"/>
    <xf numFmtId="0" fontId="23" fillId="0" borderId="8" xfId="0" applyFont="1" applyFill="1" applyBorder="1"/>
    <xf numFmtId="164" fontId="22" fillId="0" borderId="8" xfId="0" applyNumberFormat="1" applyFont="1" applyFill="1" applyBorder="1"/>
  </cellXfs>
  <cellStyles count="4">
    <cellStyle name="Hipervínculo" xfId="3" builtinId="8"/>
    <cellStyle name="Normal" xfId="0" builtinId="0"/>
    <cellStyle name="Normal 2" xfId="1"/>
    <cellStyle name="Normal_Configuracion" xfId="2"/>
  </cellStyles>
  <dxfs count="10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#,##0.00\ _€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#,##0.00\ _€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8"/>
        <color indexed="12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alignment horizontal="center" readingOrder="0"/>
    </dxf>
    <dxf>
      <font>
        <b/>
        <i/>
        <sz val="8"/>
        <name val="Times New Roman"/>
        <scheme val="none"/>
      </font>
      <alignment relativeIndent="0" readingOrder="0"/>
    </dxf>
    <dxf>
      <font>
        <b/>
        <i/>
        <sz val="8"/>
        <name val="Times New Roman"/>
        <scheme val="none"/>
      </font>
      <alignment relativeIndent="0" readingOrder="0"/>
    </dxf>
    <dxf>
      <font>
        <b/>
        <i/>
        <sz val="8"/>
        <name val="Times New Roman"/>
        <scheme val="none"/>
      </font>
      <alignment relativeIndent="0" readingOrder="0"/>
    </dxf>
    <dxf>
      <font>
        <b/>
        <i/>
        <sz val="8"/>
        <name val="Times New Roman"/>
        <scheme val="none"/>
      </font>
      <alignment relativeIndent="0" readingOrder="0"/>
    </dxf>
    <dxf>
      <font>
        <b/>
        <i/>
        <sz val="8"/>
        <name val="Times New Roman"/>
        <scheme val="none"/>
      </font>
      <alignment relativeIndent="0" readingOrder="0"/>
    </dxf>
    <dxf>
      <font>
        <b/>
        <i/>
        <sz val="8"/>
        <name val="Times New Roman"/>
        <scheme val="none"/>
      </font>
      <alignment relativeIndent="0" readingOrder="0"/>
    </dxf>
    <dxf>
      <font>
        <b/>
        <i/>
        <sz val="8"/>
        <name val="Times New Roman"/>
        <scheme val="none"/>
      </font>
      <alignment relativeIndent="0" readingOrder="0"/>
    </dxf>
    <dxf>
      <font>
        <b/>
        <i/>
        <sz val="8"/>
        <name val="Times New Roman"/>
        <scheme val="none"/>
      </font>
      <alignment relativeIndent="0" readingOrder="0"/>
    </dxf>
    <dxf>
      <font>
        <b/>
        <i/>
        <sz val="8"/>
        <name val="Times New Roman"/>
        <scheme val="none"/>
      </font>
      <alignment relativeIndent="0" readingOrder="0"/>
    </dxf>
    <dxf>
      <font>
        <b/>
        <i/>
        <sz val="8"/>
        <name val="Times New Roman"/>
        <scheme val="none"/>
      </font>
      <alignment relativeIndent="0" readingOrder="0"/>
    </dxf>
    <dxf>
      <font>
        <b/>
        <i/>
        <sz val="8"/>
        <name val="Times New Roman"/>
        <scheme val="none"/>
      </font>
    </dxf>
    <dxf>
      <font>
        <b/>
        <i/>
        <sz val="8"/>
        <name val="Times New Roman"/>
        <scheme val="none"/>
      </font>
    </dxf>
    <dxf>
      <font>
        <b/>
        <i/>
        <sz val="8"/>
        <name val="Times New Roman"/>
        <scheme val="none"/>
      </font>
    </dxf>
    <dxf>
      <font>
        <b/>
        <i/>
        <sz val="8"/>
        <name val="Times New Roman"/>
        <scheme val="none"/>
      </font>
    </dxf>
    <dxf>
      <font>
        <b/>
        <i/>
        <sz val="8"/>
        <name val="Times New Roman"/>
        <scheme val="none"/>
      </font>
    </dxf>
    <dxf>
      <font>
        <b/>
        <i/>
        <sz val="8"/>
        <name val="Times New Roman"/>
        <scheme val="none"/>
      </font>
    </dxf>
    <dxf>
      <font>
        <b/>
      </font>
    </dxf>
    <dxf>
      <font>
        <i/>
      </font>
    </dxf>
    <dxf>
      <font>
        <name val="Times New Roman"/>
        <scheme val="none"/>
      </font>
    </dxf>
    <dxf>
      <font>
        <sz val="8"/>
      </font>
    </dxf>
    <dxf>
      <font>
        <u/>
        <sz val="8"/>
        <color rgb="FFFF0000"/>
      </font>
    </dxf>
    <dxf>
      <font>
        <u/>
        <sz val="8"/>
        <color rgb="FFFF0000"/>
      </font>
    </dxf>
    <dxf>
      <font>
        <u/>
      </font>
    </dxf>
    <dxf>
      <font>
        <color rgb="FFFF0000"/>
      </font>
    </dxf>
    <dxf>
      <font>
        <sz val="8"/>
      </font>
    </dxf>
    <dxf>
      <font>
        <color rgb="FFFF0000"/>
      </font>
    </dxf>
    <dxf>
      <font>
        <color rgb="FFFF0000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b val="0"/>
      </font>
    </dxf>
    <dxf>
      <font>
        <name val="Times New Roman"/>
        <scheme val="none"/>
      </font>
    </dxf>
    <dxf>
      <font>
        <name val="Times New Roman"/>
        <scheme val="none"/>
      </font>
    </dxf>
    <dxf>
      <numFmt numFmtId="9" formatCode="#,##0\ &quot;€&quot;;\-#,##0\ &quot;€&quot;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numFmt numFmtId="165" formatCode="#,##0\ &quot;€&quot;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protection locked="0" hidden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0" formatCode="General"/>
      <protection locked="0" hidden="0"/>
    </dxf>
    <dxf>
      <numFmt numFmtId="1" formatCode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left" vertical="bottom" textRotation="0" wrapText="0" relativeIndent="0" justifyLastLine="0" shrinkToFit="0" readingOrder="0"/>
      <protection locked="0" hidden="0"/>
    </dxf>
    <dxf>
      <numFmt numFmtId="2" formatCode="0.00"/>
      <alignment horizontal="left" vertical="bottom" textRotation="0" wrapText="0" indent="0" justifyLastLine="0" shrinkToFit="0" readingOrder="0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righ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  <protection locked="0" hidden="0"/>
    </dxf>
    <dxf>
      <numFmt numFmtId="1" formatCode="0"/>
      <protection locked="0" hidden="0"/>
    </dxf>
    <dxf>
      <numFmt numFmtId="2" formatCode="0.00"/>
      <alignment horizontal="righ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0\ _€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0\ _€"/>
      <protection locked="0" hidden="0"/>
    </dxf>
    <dxf>
      <protection locked="0" hidden="0"/>
    </dxf>
    <dxf>
      <protection locked="0" hidden="0"/>
    </dxf>
    <dxf>
      <numFmt numFmtId="1" formatCode="0"/>
      <protection locked="0" hidden="0"/>
    </dxf>
    <dxf>
      <numFmt numFmtId="19" formatCode="dd/mm/yyyy"/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ggomez" refreshedDate="40300.720524999997" createdVersion="3" refreshedVersion="3" minRefreshableVersion="3" recordCount="575">
  <cacheSource type="worksheet">
    <worksheetSource name="Tabla_Gtos_Ingresos7"/>
  </cacheSource>
  <cacheFields count="23">
    <cacheField name="Asiento" numFmtId="0">
      <sharedItems containsSemiMixedTypes="0" containsString="0" containsNumber="1" containsInteger="1" minValue="5" maxValue="3208"/>
    </cacheField>
    <cacheField name="Fecha" numFmtId="14">
      <sharedItems containsSemiMixedTypes="0" containsNonDate="0" containsDate="1" containsString="0" minDate="2010-01-02T00:00:00" maxDate="2011-01-01T00:00:00"/>
    </cacheField>
    <cacheField name="Subcuenta" numFmtId="1">
      <sharedItems containsSemiMixedTypes="0" containsString="0" containsNumber="1" containsInteger="1" minValue="60100000" maxValue="77800000"/>
    </cacheField>
    <cacheField name="Titulo Subcuenta" numFmtId="0">
      <sharedItems/>
    </cacheField>
    <cacheField name="Descripción" numFmtId="0">
      <sharedItems/>
    </cacheField>
    <cacheField name="Debe" numFmtId="164">
      <sharedItems containsSemiMixedTypes="0" containsString="0" containsNumber="1" minValue="0" maxValue="38174.94"/>
    </cacheField>
    <cacheField name="Haber" numFmtId="164">
      <sharedItems containsSemiMixedTypes="0" containsString="0" containsNumber="1" minValue="0" maxValue="35595.879999999997"/>
    </cacheField>
    <cacheField name="4 digitos" numFmtId="2">
      <sharedItems/>
    </cacheField>
    <cacheField name="3 digitos" numFmtId="1">
      <sharedItems containsSemiMixedTypes="0" containsString="0" containsNumber="1" containsInteger="1" minValue="601" maxValue="778"/>
    </cacheField>
    <cacheField name="2 digitos" numFmtId="1">
      <sharedItems containsSemiMixedTypes="0" containsString="0" containsNumber="1" containsInteger="1" minValue="60" maxValue="77" count="7">
        <n v="60"/>
        <n v="62"/>
        <n v="70"/>
        <n v="64"/>
        <n v="77"/>
        <n v="66"/>
        <n v="68"/>
      </sharedItems>
    </cacheField>
    <cacheField name="Grupo 1" numFmtId="0">
      <sharedItems/>
    </cacheField>
    <cacheField name="Grupo 2" numFmtId="0">
      <sharedItems count="7">
        <s v="4. Aprovisionamientos"/>
        <s v="7. Otros Gastos de Explotación"/>
        <s v="1. Importe Neto Cifra de Negocios"/>
        <s v="6. Gtos de Personal"/>
        <s v="13. Otros Resultados"/>
        <s v="15. Gastos Financieros"/>
        <s v="8. Amortización del Inmovilizado"/>
      </sharedItems>
    </cacheField>
    <cacheField name="Subgrupo 2" numFmtId="0">
      <sharedItems count="10">
        <s v="4.a Consumos de Mercaderias"/>
        <s v="7.a Servicios Exteriores"/>
        <s v="4.b Consumos MP y otros"/>
        <s v="4.c Trabajos Realizados por Otras Empresas"/>
        <s v="1.a Ventas"/>
        <s v="6.b Cargas Sociales"/>
        <s v="6.a Sueldos y Salarios"/>
        <s v="13. Otros Resultados"/>
        <s v="15.b Deudas con Terceros"/>
        <s v="8. Amortización del Inmovilizado"/>
      </sharedItems>
    </cacheField>
    <cacheField name="GI" numFmtId="0">
      <sharedItems count="3">
        <s v="G"/>
        <s v="I"/>
        <e v="#N/A" u="1"/>
      </sharedItems>
    </cacheField>
    <cacheField name="Tipologia" numFmtId="0">
      <sharedItems count="3">
        <s v="Explotación"/>
        <s v="Financieros"/>
        <e v="#N/A" u="1"/>
      </sharedItems>
    </cacheField>
    <cacheField name="Orden" numFmtId="0">
      <sharedItems containsSemiMixedTypes="0" containsString="0" containsNumber="1" containsInteger="1" minValue="1" maxValue="15"/>
    </cacheField>
    <cacheField name="Nombre cuenta" numFmtId="2">
      <sharedItems/>
    </cacheField>
    <cacheField name="Ctas" numFmtId="0">
      <sharedItems count="18">
        <s v="606/ Descuentos sobre compras por pronto pago"/>
        <s v="622/ Reparaciones y conservación"/>
        <s v="602/ Compras de otros aprovisionamientos"/>
        <s v="624/ Transportes"/>
        <s v="607/ Trabajos realizados por otras empresas"/>
        <s v="623/ Servicios de profesionales independientes"/>
        <s v="629/ Otros servicios"/>
        <s v="700/ Ventas de mercaderías"/>
        <s v="628/ Suministros"/>
        <s v="708/ Devoluciones de ventas y operaciones similares"/>
        <s v="626/ Servicios bancarios y similares"/>
        <s v="649/ Otros gastos sociales"/>
        <s v="640/ Sueldos y salarios"/>
        <s v="778/ Ingresos excepcionales."/>
        <s v="608/ Devoluciones de compras y operaciones similares"/>
        <s v="601/ Compras de materias primas"/>
        <s v="665/ Intereses por descuento de efectos"/>
        <s v="681/ Amortización del inmovilizado material"/>
      </sharedItems>
    </cacheField>
    <cacheField name="Año" numFmtId="0">
      <sharedItems containsSemiMixedTypes="0" containsString="0" containsNumber="1" containsInteger="1" minValue="2010" maxValue="2010" count="1">
        <n v="2010"/>
      </sharedItems>
    </cacheField>
    <cacheField name="Mes" numFmtId="1">
      <sharedItems containsSemiMixedTypes="0" containsString="0" containsNumber="1" containsInteger="1" minValue="1" maxValue="12"/>
    </cacheField>
    <cacheField name="Trimestre" numFmtId="0">
      <sharedItems containsSemiMixedTypes="0" containsString="0" containsNumber="1" containsInteger="1" minValue="1" maxValue="4" count="4">
        <n v="1"/>
        <n v="3"/>
        <n v="4"/>
        <n v="2"/>
      </sharedItems>
    </cacheField>
    <cacheField name="Saldo" numFmtId="0">
      <sharedItems containsSemiMixedTypes="0" containsString="0" containsNumber="1" minValue="-38174.94" maxValue="35595.879999999997"/>
    </cacheField>
    <cacheField name="Factor" numFmtId="0">
      <sharedItems containsSemiMixedTypes="0" containsString="0" containsNumber="1" containsInteger="1" minValue="-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5">
  <r>
    <n v="175"/>
    <d v="2010-02-01T00:00:00"/>
    <n v="60600001"/>
    <s v="DESCUENTOS SOBRE COMPRAS POR PRONTO PAGO"/>
    <s v="DTO. FACT.30847 CIAL. marpa 2007"/>
    <n v="0"/>
    <n v="6.29"/>
    <s v="6060"/>
    <n v="606"/>
    <x v="0"/>
    <s v="4.a"/>
    <x v="0"/>
    <x v="0"/>
    <x v="0"/>
    <x v="0"/>
    <n v="4"/>
    <s v=" Descuentos sobre compras por pronto pago"/>
    <x v="0"/>
    <x v="0"/>
    <n v="2"/>
    <x v="0"/>
    <n v="6.29"/>
    <n v="1"/>
  </r>
  <r>
    <n v="170"/>
    <d v="2010-02-01T00:00:00"/>
    <n v="62200008"/>
    <s v="REPARACION Y CONSERVACION"/>
    <s v="FACT.0014/08 CERRAJERIA LOS perritos"/>
    <n v="1020"/>
    <n v="0"/>
    <s v="6220"/>
    <n v="622"/>
    <x v="1"/>
    <s v="7.a"/>
    <x v="1"/>
    <x v="1"/>
    <x v="0"/>
    <x v="0"/>
    <n v="7"/>
    <s v=" Reparaciones y conservación"/>
    <x v="1"/>
    <x v="0"/>
    <n v="2"/>
    <x v="0"/>
    <n v="-1020"/>
    <n v="-1"/>
  </r>
  <r>
    <n v="1716"/>
    <d v="2010-08-01T00:00:00"/>
    <n v="60200005"/>
    <s v="COMPRA DE OTROS APROVISIONAMIENTOS"/>
    <s v="FACT.1146148 Maquinaria ESPAÑA"/>
    <n v="304.32"/>
    <n v="0"/>
    <s v="6020"/>
    <n v="602"/>
    <x v="0"/>
    <s v="4.b"/>
    <x v="0"/>
    <x v="2"/>
    <x v="0"/>
    <x v="0"/>
    <n v="4"/>
    <s v=" Compras de otros aprovisionamientos"/>
    <x v="2"/>
    <x v="0"/>
    <n v="8"/>
    <x v="1"/>
    <n v="-304.32"/>
    <n v="-1"/>
  </r>
  <r>
    <n v="1946"/>
    <d v="2010-09-01T00:00:00"/>
    <n v="62400002"/>
    <s v="GASTOS TRANSPORTES"/>
    <s v="FACT.8125 Seur Canarias"/>
    <n v="44"/>
    <n v="0"/>
    <s v="6240"/>
    <n v="624"/>
    <x v="1"/>
    <s v="7.a"/>
    <x v="1"/>
    <x v="1"/>
    <x v="0"/>
    <x v="0"/>
    <n v="7"/>
    <s v=" Transportes"/>
    <x v="3"/>
    <x v="0"/>
    <n v="9"/>
    <x v="1"/>
    <n v="-44"/>
    <n v="-1"/>
  </r>
  <r>
    <n v="1947"/>
    <d v="2010-09-01T00:00:00"/>
    <n v="62400003"/>
    <s v="GASTOS TRANSPORTES"/>
    <s v="FACT.8131 Seur Canarias"/>
    <n v="174.27"/>
    <n v="0"/>
    <s v="6240"/>
    <n v="624"/>
    <x v="1"/>
    <s v="7.a"/>
    <x v="1"/>
    <x v="1"/>
    <x v="0"/>
    <x v="0"/>
    <n v="7"/>
    <s v=" Transportes"/>
    <x v="3"/>
    <x v="0"/>
    <n v="9"/>
    <x v="1"/>
    <n v="-174.27"/>
    <n v="-1"/>
  </r>
  <r>
    <n v="2229"/>
    <d v="2010-10-01T00:00:00"/>
    <n v="60200013"/>
    <s v="COMPRA DE OTROS APROVISIONAMIENTOS"/>
    <s v="FACT.1362096 Maquinaria ESPAÑA"/>
    <n v="687.56"/>
    <n v="0"/>
    <s v="6020"/>
    <n v="602"/>
    <x v="0"/>
    <s v="4.b"/>
    <x v="0"/>
    <x v="2"/>
    <x v="0"/>
    <x v="0"/>
    <n v="4"/>
    <s v=" Compras de otros aprovisionamientos"/>
    <x v="2"/>
    <x v="0"/>
    <n v="10"/>
    <x v="2"/>
    <n v="-687.56"/>
    <n v="-1"/>
  </r>
  <r>
    <n v="5"/>
    <d v="2010-01-02T00:00:00"/>
    <n v="60700000"/>
    <s v="TRABAJOS REALIZADOS POR OTRAS EMPRESAS"/>
    <s v="FACT.34/2007 ROTURACIONES Y TTES. Cartell"/>
    <n v="3339"/>
    <n v="0"/>
    <s v="6070"/>
    <n v="607"/>
    <x v="0"/>
    <s v="4.c"/>
    <x v="0"/>
    <x v="3"/>
    <x v="0"/>
    <x v="0"/>
    <n v="4"/>
    <s v=" Trabajos realizados por otras empresas"/>
    <x v="4"/>
    <x v="0"/>
    <n v="1"/>
    <x v="0"/>
    <n v="-3339"/>
    <n v="-1"/>
  </r>
  <r>
    <n v="23"/>
    <d v="2010-01-02T00:00:00"/>
    <n v="62200000"/>
    <s v="REPARACION Y CONSERVACION"/>
    <s v="FACT.2300 TALLER Tito"/>
    <n v="120"/>
    <n v="0"/>
    <s v="6220"/>
    <n v="622"/>
    <x v="1"/>
    <s v="7.a"/>
    <x v="1"/>
    <x v="1"/>
    <x v="0"/>
    <x v="0"/>
    <n v="7"/>
    <s v=" Reparaciones y conservación"/>
    <x v="1"/>
    <x v="0"/>
    <n v="1"/>
    <x v="0"/>
    <n v="-120"/>
    <n v="-1"/>
  </r>
  <r>
    <n v="20"/>
    <d v="2010-01-02T00:00:00"/>
    <n v="62300011"/>
    <s v="JOSE A. Glez Glez"/>
    <s v="FACT.1-2010 JOSE Glez Glez"/>
    <n v="180"/>
    <n v="0"/>
    <s v="6230"/>
    <n v="623"/>
    <x v="1"/>
    <s v="7.a"/>
    <x v="1"/>
    <x v="1"/>
    <x v="0"/>
    <x v="0"/>
    <n v="7"/>
    <s v=" Servicios de profesionales independientes"/>
    <x v="5"/>
    <x v="0"/>
    <n v="1"/>
    <x v="0"/>
    <n v="-180"/>
    <n v="-1"/>
  </r>
  <r>
    <n v="1408"/>
    <d v="2010-07-02T00:00:00"/>
    <n v="60200003"/>
    <s v="COMPRA DE OTROS APROVISIONAMIENTOS"/>
    <s v="FACT.990474 Maquinaria ESPAÑA"/>
    <n v="101.3"/>
    <n v="0"/>
    <s v="6020"/>
    <n v="602"/>
    <x v="0"/>
    <s v="4.b"/>
    <x v="0"/>
    <x v="2"/>
    <x v="0"/>
    <x v="0"/>
    <n v="4"/>
    <s v=" Compras de otros aprovisionamientos"/>
    <x v="2"/>
    <x v="0"/>
    <n v="7"/>
    <x v="1"/>
    <n v="-101.3"/>
    <n v="-1"/>
  </r>
  <r>
    <n v="1967"/>
    <d v="2010-09-02T00:00:00"/>
    <n v="62400004"/>
    <s v="GASTOS TRANSPORTES"/>
    <s v="FACT.8157 Seur Canarias"/>
    <n v="86"/>
    <n v="0"/>
    <s v="6240"/>
    <n v="624"/>
    <x v="1"/>
    <s v="7.a"/>
    <x v="1"/>
    <x v="1"/>
    <x v="0"/>
    <x v="0"/>
    <n v="7"/>
    <s v=" Transportes"/>
    <x v="3"/>
    <x v="0"/>
    <n v="9"/>
    <x v="1"/>
    <n v="-86"/>
    <n v="-1"/>
  </r>
  <r>
    <n v="2238"/>
    <d v="2010-10-02T00:00:00"/>
    <n v="62200063"/>
    <s v="REPARACION Y CONSERVACION"/>
    <s v="FACT.2010001856 REPUESTOS La Isla"/>
    <n v="516.61"/>
    <n v="0"/>
    <s v="6220"/>
    <n v="622"/>
    <x v="1"/>
    <s v="7.a"/>
    <x v="1"/>
    <x v="1"/>
    <x v="0"/>
    <x v="0"/>
    <n v="7"/>
    <s v=" Reparaciones y conservación"/>
    <x v="1"/>
    <x v="0"/>
    <n v="10"/>
    <x v="2"/>
    <n v="-516.61"/>
    <n v="-1"/>
  </r>
  <r>
    <n v="2818"/>
    <d v="2010-12-02T00:00:00"/>
    <n v="62900018"/>
    <s v="OTROS GASTOS DE EXPLOTACION"/>
    <s v="FACT.20101013 Trackotro "/>
    <n v="195.62"/>
    <n v="0"/>
    <s v="6290"/>
    <n v="629"/>
    <x v="1"/>
    <s v="7.a"/>
    <x v="1"/>
    <x v="1"/>
    <x v="0"/>
    <x v="0"/>
    <n v="7"/>
    <s v=" Otros servicios"/>
    <x v="6"/>
    <x v="0"/>
    <n v="12"/>
    <x v="2"/>
    <n v="-195.62"/>
    <n v="-1"/>
  </r>
  <r>
    <n v="1101"/>
    <d v="2010-06-03T00:00:00"/>
    <n v="62200033"/>
    <s v="REPARACION Y CONSERVACION"/>
    <s v="FACT.1174 REPUESTOS La Isla"/>
    <n v="1916.38"/>
    <n v="0"/>
    <s v="6220"/>
    <n v="622"/>
    <x v="1"/>
    <s v="7.a"/>
    <x v="1"/>
    <x v="1"/>
    <x v="0"/>
    <x v="0"/>
    <n v="7"/>
    <s v=" Reparaciones y conservación"/>
    <x v="1"/>
    <x v="0"/>
    <n v="6"/>
    <x v="3"/>
    <n v="-1916.38"/>
    <n v="-1"/>
  </r>
  <r>
    <n v="1414"/>
    <d v="2010-07-03T00:00:00"/>
    <n v="62900008"/>
    <s v="OTROS GASTOS DE EXPLOTACION"/>
    <s v="INSERCION B.O.P. PLANTA DE ARIDOS IMPRENTA Teide"/>
    <n v="116.62"/>
    <n v="0"/>
    <s v="6290"/>
    <n v="629"/>
    <x v="1"/>
    <s v="7.a"/>
    <x v="1"/>
    <x v="1"/>
    <x v="0"/>
    <x v="0"/>
    <n v="7"/>
    <s v=" Otros servicios"/>
    <x v="6"/>
    <x v="0"/>
    <n v="7"/>
    <x v="1"/>
    <n v="-116.62"/>
    <n v="-1"/>
  </r>
  <r>
    <n v="2545"/>
    <d v="2010-11-03T00:00:00"/>
    <n v="62900013"/>
    <s v="OTROS GASTOS DE EXPLOTACION"/>
    <s v="FACT.26/08 Tino F. FLEBLES PLANIF. Y SERVICIOS"/>
    <n v="3000"/>
    <n v="0"/>
    <s v="6290"/>
    <n v="629"/>
    <x v="1"/>
    <s v="7.a"/>
    <x v="1"/>
    <x v="1"/>
    <x v="0"/>
    <x v="0"/>
    <n v="7"/>
    <s v=" Otros servicios"/>
    <x v="6"/>
    <x v="0"/>
    <n v="11"/>
    <x v="2"/>
    <n v="-3000"/>
    <n v="-1"/>
  </r>
  <r>
    <n v="2834"/>
    <d v="2010-12-03T00:00:00"/>
    <n v="70000221"/>
    <s v="VENTA ARENA 2%"/>
    <s v="FACT.FA8/247 UTE canaria"/>
    <n v="0"/>
    <n v="680"/>
    <s v="7000"/>
    <n v="700"/>
    <x v="2"/>
    <s v="1a"/>
    <x v="2"/>
    <x v="4"/>
    <x v="1"/>
    <x v="0"/>
    <n v="1"/>
    <s v=" Ventas de mercaderías"/>
    <x v="7"/>
    <x v="0"/>
    <n v="12"/>
    <x v="2"/>
    <n v="680"/>
    <n v="1"/>
  </r>
  <r>
    <n v="2835"/>
    <d v="2010-12-03T00:00:00"/>
    <n v="70000222"/>
    <s v="VENTA ARENA 2%"/>
    <s v="FACT.FA8/248 UTE canaria"/>
    <n v="0"/>
    <n v="28020.11"/>
    <s v="7000"/>
    <n v="700"/>
    <x v="2"/>
    <s v="1a"/>
    <x v="2"/>
    <x v="4"/>
    <x v="1"/>
    <x v="0"/>
    <n v="1"/>
    <s v=" Ventas de mercaderías"/>
    <x v="7"/>
    <x v="0"/>
    <n v="12"/>
    <x v="2"/>
    <n v="28020.11"/>
    <n v="1"/>
  </r>
  <r>
    <n v="380"/>
    <d v="2010-03-04T00:00:00"/>
    <n v="62800002"/>
    <s v="ENDESA DISTRIBUCION ELECTRICA, S.L."/>
    <s v="FACT.U0806N00000240 UNELCO "/>
    <n v="5492.19"/>
    <n v="0"/>
    <s v="6280"/>
    <n v="628"/>
    <x v="1"/>
    <s v="7.a"/>
    <x v="1"/>
    <x v="1"/>
    <x v="0"/>
    <x v="0"/>
    <n v="7"/>
    <s v=" Suministros"/>
    <x v="8"/>
    <x v="0"/>
    <n v="3"/>
    <x v="0"/>
    <n v="-5492.19"/>
    <n v="-1"/>
  </r>
  <r>
    <n v="381"/>
    <d v="2010-03-04T00:00:00"/>
    <n v="62800002"/>
    <s v="ENDESA DISTRIBUCION ELECTRICA, S.L."/>
    <s v="FACT.U6808N00010710 UNELCO "/>
    <n v="776.33"/>
    <n v="0"/>
    <s v="6280"/>
    <n v="628"/>
    <x v="1"/>
    <s v="7.a"/>
    <x v="1"/>
    <x v="1"/>
    <x v="0"/>
    <x v="0"/>
    <n v="7"/>
    <s v=" Suministros"/>
    <x v="8"/>
    <x v="0"/>
    <n v="3"/>
    <x v="0"/>
    <n v="-776.33"/>
    <n v="-1"/>
  </r>
  <r>
    <n v="592"/>
    <d v="2010-04-04T00:00:00"/>
    <n v="70000057"/>
    <s v="VENTA ARENA 2%"/>
    <s v="FACT.FA8/67 JORGE Eto HDEZ. RDG."/>
    <n v="0"/>
    <n v="1930.57"/>
    <s v="7000"/>
    <n v="700"/>
    <x v="2"/>
    <s v="1a"/>
    <x v="2"/>
    <x v="4"/>
    <x v="1"/>
    <x v="0"/>
    <n v="1"/>
    <s v=" Ventas de mercaderías"/>
    <x v="7"/>
    <x v="0"/>
    <n v="4"/>
    <x v="3"/>
    <n v="1930.57"/>
    <n v="1"/>
  </r>
  <r>
    <n v="1975"/>
    <d v="2010-09-04T00:00:00"/>
    <n v="62400005"/>
    <s v="GASTOS TRANSPORTES"/>
    <s v="FACT.8191 Seur Canarias"/>
    <n v="796.5"/>
    <n v="0"/>
    <s v="6240"/>
    <n v="624"/>
    <x v="1"/>
    <s v="7.a"/>
    <x v="1"/>
    <x v="1"/>
    <x v="0"/>
    <x v="0"/>
    <n v="7"/>
    <s v=" Transportes"/>
    <x v="3"/>
    <x v="0"/>
    <n v="9"/>
    <x v="1"/>
    <n v="-796.5"/>
    <n v="-1"/>
  </r>
  <r>
    <n v="1976"/>
    <d v="2010-09-04T00:00:00"/>
    <n v="62400006"/>
    <s v="GASTOS TRANSPORTES"/>
    <s v="FACT.8197 Seur Canarias"/>
    <n v="826.9"/>
    <n v="0"/>
    <s v="6240"/>
    <n v="624"/>
    <x v="1"/>
    <s v="7.a"/>
    <x v="1"/>
    <x v="1"/>
    <x v="0"/>
    <x v="0"/>
    <n v="7"/>
    <s v=" Transportes"/>
    <x v="3"/>
    <x v="0"/>
    <n v="9"/>
    <x v="1"/>
    <n v="-826.9"/>
    <n v="-1"/>
  </r>
  <r>
    <n v="1977"/>
    <d v="2010-09-04T00:00:00"/>
    <n v="62400007"/>
    <s v="GASTOS TRANSPORTES"/>
    <s v="FACT.8199 Seur Canarias"/>
    <n v="189.76"/>
    <n v="0"/>
    <s v="6240"/>
    <n v="624"/>
    <x v="1"/>
    <s v="7.a"/>
    <x v="1"/>
    <x v="1"/>
    <x v="0"/>
    <x v="0"/>
    <n v="7"/>
    <s v=" Transportes"/>
    <x v="3"/>
    <x v="0"/>
    <n v="9"/>
    <x v="1"/>
    <n v="-189.76"/>
    <n v="-1"/>
  </r>
  <r>
    <n v="1978"/>
    <d v="2010-09-04T00:00:00"/>
    <n v="62400008"/>
    <s v="GASTOS TRANSPORTES"/>
    <s v="FACT.8201 Seur Canarias"/>
    <n v="870.19"/>
    <n v="0"/>
    <s v="6240"/>
    <n v="624"/>
    <x v="1"/>
    <s v="7.a"/>
    <x v="1"/>
    <x v="1"/>
    <x v="0"/>
    <x v="0"/>
    <n v="7"/>
    <s v=" Transportes"/>
    <x v="3"/>
    <x v="0"/>
    <n v="9"/>
    <x v="1"/>
    <n v="-870.19"/>
    <n v="-1"/>
  </r>
  <r>
    <n v="1979"/>
    <d v="2010-09-04T00:00:00"/>
    <n v="62400009"/>
    <s v="GASTOS TRANSPORTES"/>
    <s v="FACT.8188 Seur Canarias"/>
    <n v="796.5"/>
    <n v="0"/>
    <s v="6240"/>
    <n v="624"/>
    <x v="1"/>
    <s v="7.a"/>
    <x v="1"/>
    <x v="1"/>
    <x v="0"/>
    <x v="0"/>
    <n v="7"/>
    <s v=" Transportes"/>
    <x v="3"/>
    <x v="0"/>
    <n v="9"/>
    <x v="1"/>
    <n v="-796.5"/>
    <n v="-1"/>
  </r>
  <r>
    <n v="2849"/>
    <d v="2010-12-04T00:00:00"/>
    <n v="70000223"/>
    <s v="VENTA ARENA 2%"/>
    <s v="FACT.FA8/249 AYTO. DE canaria"/>
    <n v="0"/>
    <n v="10537.5"/>
    <s v="7000"/>
    <n v="700"/>
    <x v="2"/>
    <s v="1a"/>
    <x v="2"/>
    <x v="4"/>
    <x v="1"/>
    <x v="0"/>
    <n v="1"/>
    <s v=" Ventas de mercaderías"/>
    <x v="7"/>
    <x v="0"/>
    <n v="12"/>
    <x v="2"/>
    <n v="10537.5"/>
    <n v="1"/>
  </r>
  <r>
    <n v="383"/>
    <d v="2010-03-05T00:00:00"/>
    <n v="62200015"/>
    <s v="REPARACION Y CONSERVACION"/>
    <s v="FACT.701067 DESGASTES La Isla"/>
    <n v="508.65"/>
    <n v="0"/>
    <s v="6220"/>
    <n v="622"/>
    <x v="1"/>
    <s v="7.a"/>
    <x v="1"/>
    <x v="1"/>
    <x v="0"/>
    <x v="0"/>
    <n v="7"/>
    <s v=" Reparaciones y conservación"/>
    <x v="1"/>
    <x v="0"/>
    <n v="3"/>
    <x v="0"/>
    <n v="-508.65"/>
    <n v="-1"/>
  </r>
  <r>
    <n v="1110"/>
    <d v="2010-06-05T00:00:00"/>
    <n v="70000095"/>
    <s v="VENTA ARENA 2%"/>
    <s v="FACT.FA8/106 Fermin FERNANDEZ CASANOVA"/>
    <n v="0"/>
    <n v="65.319999999999993"/>
    <s v="7000"/>
    <n v="700"/>
    <x v="2"/>
    <s v="1a"/>
    <x v="2"/>
    <x v="4"/>
    <x v="1"/>
    <x v="0"/>
    <n v="1"/>
    <s v=" Ventas de mercaderías"/>
    <x v="7"/>
    <x v="0"/>
    <n v="6"/>
    <x v="3"/>
    <n v="65.319999999999993"/>
    <n v="1"/>
  </r>
  <r>
    <n v="1111"/>
    <d v="2010-06-05T00:00:00"/>
    <n v="70000096"/>
    <s v="VENTA ARENA 2%"/>
    <s v="FACT.FA8/107 FERNANDO HDEZ. CPCON."/>
    <n v="0"/>
    <n v="61.13"/>
    <s v="7000"/>
    <n v="700"/>
    <x v="2"/>
    <s v="1a"/>
    <x v="2"/>
    <x v="4"/>
    <x v="1"/>
    <x v="0"/>
    <n v="1"/>
    <s v=" Ventas de mercaderías"/>
    <x v="7"/>
    <x v="0"/>
    <n v="6"/>
    <x v="3"/>
    <n v="61.13"/>
    <n v="1"/>
  </r>
  <r>
    <n v="1990"/>
    <d v="2010-09-05T00:00:00"/>
    <n v="70000162"/>
    <s v="VENTA ARENA 2%"/>
    <s v="FACT.FA8/221 AYTO. S/A Y Salta"/>
    <n v="0"/>
    <n v="642.29"/>
    <s v="7000"/>
    <n v="700"/>
    <x v="2"/>
    <s v="1a"/>
    <x v="2"/>
    <x v="4"/>
    <x v="1"/>
    <x v="0"/>
    <n v="1"/>
    <s v=" Ventas de mercaderías"/>
    <x v="7"/>
    <x v="0"/>
    <n v="9"/>
    <x v="1"/>
    <n v="642.29"/>
    <n v="1"/>
  </r>
  <r>
    <n v="2550"/>
    <d v="2010-11-05T00:00:00"/>
    <n v="62900014"/>
    <s v="OTROS GASTOS DE EXPLOTACION"/>
    <s v="FACT.44 JUAN Siverio RAMIREZ"/>
    <n v="523.87"/>
    <n v="0"/>
    <s v="6290"/>
    <n v="629"/>
    <x v="1"/>
    <s v="7.a"/>
    <x v="1"/>
    <x v="1"/>
    <x v="0"/>
    <x v="0"/>
    <n v="7"/>
    <s v=" Otros servicios"/>
    <x v="6"/>
    <x v="0"/>
    <n v="11"/>
    <x v="2"/>
    <n v="-523.87"/>
    <n v="-1"/>
  </r>
  <r>
    <n v="2853"/>
    <d v="2010-12-05T00:00:00"/>
    <n v="62900019"/>
    <s v="OTROS GASTOS DE EXPLOTACION"/>
    <s v="FACT.49 JUAN Siverio RAMIREZ"/>
    <n v="593.76"/>
    <n v="0"/>
    <s v="6290"/>
    <n v="629"/>
    <x v="1"/>
    <s v="7.a"/>
    <x v="1"/>
    <x v="1"/>
    <x v="0"/>
    <x v="0"/>
    <n v="7"/>
    <s v=" Otros servicios"/>
    <x v="6"/>
    <x v="0"/>
    <n v="12"/>
    <x v="2"/>
    <n v="-593.76"/>
    <n v="-1"/>
  </r>
  <r>
    <n v="387"/>
    <d v="2010-03-06T00:00:00"/>
    <n v="70000038"/>
    <s v="VENTA ARENA 2%"/>
    <s v="FACT.FA8/45 ANTONIO J. Luis Padrón."/>
    <n v="0"/>
    <n v="152.68"/>
    <s v="7000"/>
    <n v="700"/>
    <x v="2"/>
    <s v="1a"/>
    <x v="2"/>
    <x v="4"/>
    <x v="1"/>
    <x v="0"/>
    <n v="1"/>
    <s v=" Ventas de mercaderías"/>
    <x v="7"/>
    <x v="0"/>
    <n v="3"/>
    <x v="0"/>
    <n v="152.68"/>
    <n v="1"/>
  </r>
  <r>
    <n v="388"/>
    <d v="2010-03-06T00:00:00"/>
    <n v="70800003"/>
    <s v="DEVOLUCIONES DE VENTAS Y OPERACIONES "/>
    <s v="ABONO FA8/44 CONSTRUCCIONES Tintin"/>
    <n v="152.68"/>
    <n v="0"/>
    <s v="7080"/>
    <n v="708"/>
    <x v="2"/>
    <s v="1a"/>
    <x v="2"/>
    <x v="4"/>
    <x v="1"/>
    <x v="0"/>
    <n v="1"/>
    <s v=" Devoluciones de ventas y operaciones similares"/>
    <x v="9"/>
    <x v="0"/>
    <n v="3"/>
    <x v="0"/>
    <n v="-152.68"/>
    <n v="-1"/>
  </r>
  <r>
    <n v="853"/>
    <d v="2010-05-06T00:00:00"/>
    <n v="70000077"/>
    <s v="VENTA ARENA 2%"/>
    <s v="FACT.FA8/86 CARLOS Benitez PEREZ"/>
    <n v="0"/>
    <n v="164.23"/>
    <s v="7000"/>
    <n v="700"/>
    <x v="2"/>
    <s v="1a"/>
    <x v="2"/>
    <x v="4"/>
    <x v="1"/>
    <x v="0"/>
    <n v="1"/>
    <s v=" Ventas de mercaderías"/>
    <x v="7"/>
    <x v="0"/>
    <n v="5"/>
    <x v="3"/>
    <n v="164.23"/>
    <n v="1"/>
  </r>
  <r>
    <n v="1130"/>
    <d v="2010-06-06T00:00:00"/>
    <n v="62200034"/>
    <s v="REPARACION Y CONSERVACION"/>
    <s v="FACT.A01/12440 AUTOS HNOS.Pinto, S.L."/>
    <n v="131.53"/>
    <n v="0"/>
    <s v="6220"/>
    <n v="622"/>
    <x v="1"/>
    <s v="7.a"/>
    <x v="1"/>
    <x v="1"/>
    <x v="0"/>
    <x v="0"/>
    <n v="7"/>
    <s v=" Reparaciones y conservación"/>
    <x v="1"/>
    <x v="0"/>
    <n v="6"/>
    <x v="3"/>
    <n v="-131.53"/>
    <n v="-1"/>
  </r>
  <r>
    <n v="1120"/>
    <d v="2010-06-06T00:00:00"/>
    <n v="70000097"/>
    <s v="VENTA ARENA 2%"/>
    <s v="FACT.FA8/109 FCO. JOSE Luis Pinto"/>
    <n v="0"/>
    <n v="38.72"/>
    <s v="7000"/>
    <n v="700"/>
    <x v="2"/>
    <s v="1a"/>
    <x v="2"/>
    <x v="4"/>
    <x v="1"/>
    <x v="0"/>
    <n v="1"/>
    <s v=" Ventas de mercaderías"/>
    <x v="7"/>
    <x v="0"/>
    <n v="6"/>
    <x v="3"/>
    <n v="38.72"/>
    <n v="1"/>
  </r>
  <r>
    <n v="1122"/>
    <d v="2010-06-06T00:00:00"/>
    <n v="70000098"/>
    <s v="VENTA ARENA 2%"/>
    <s v="FACT.FA8/108 Fermin ROCHA Tito"/>
    <n v="0"/>
    <n v="113.89"/>
    <s v="7000"/>
    <n v="700"/>
    <x v="2"/>
    <s v="1a"/>
    <x v="2"/>
    <x v="4"/>
    <x v="1"/>
    <x v="0"/>
    <n v="1"/>
    <s v=" Ventas de mercaderías"/>
    <x v="7"/>
    <x v="0"/>
    <n v="6"/>
    <x v="3"/>
    <n v="113.89"/>
    <n v="1"/>
  </r>
  <r>
    <n v="1992"/>
    <d v="2010-09-06T00:00:00"/>
    <n v="62400010"/>
    <s v="GASTOS TRANSPORTES"/>
    <s v="FACT.8229 Seur Canarias"/>
    <n v="173"/>
    <n v="0"/>
    <s v="6240"/>
    <n v="624"/>
    <x v="1"/>
    <s v="7.a"/>
    <x v="1"/>
    <x v="1"/>
    <x v="0"/>
    <x v="0"/>
    <n v="7"/>
    <s v=" Transportes"/>
    <x v="3"/>
    <x v="0"/>
    <n v="9"/>
    <x v="1"/>
    <n v="-173"/>
    <n v="-1"/>
  </r>
  <r>
    <n v="2557"/>
    <d v="2010-11-06T00:00:00"/>
    <n v="62600000"/>
    <s v="SERVICIOS BANCARIOS Y SIMILARES"/>
    <s v="COBRO FACT.FA8/206-FA8/207 CARRET. Los Vientos UTE"/>
    <n v="388.51"/>
    <n v="0"/>
    <s v="6260"/>
    <n v="626"/>
    <x v="1"/>
    <s v="7.a"/>
    <x v="1"/>
    <x v="1"/>
    <x v="0"/>
    <x v="0"/>
    <n v="7"/>
    <s v=" Servicios bancarios y similares"/>
    <x v="10"/>
    <x v="0"/>
    <n v="11"/>
    <x v="2"/>
    <n v="-388.51"/>
    <n v="-1"/>
  </r>
  <r>
    <n v="190"/>
    <d v="2010-02-07T00:00:00"/>
    <n v="62200009"/>
    <s v="REPARACION Y CONSERVACION"/>
    <s v="FACT.2010000285 REPUESTOS La Isla"/>
    <n v="270.38"/>
    <n v="0"/>
    <s v="6220"/>
    <n v="622"/>
    <x v="1"/>
    <s v="7.a"/>
    <x v="1"/>
    <x v="1"/>
    <x v="0"/>
    <x v="0"/>
    <n v="7"/>
    <s v=" Reparaciones y conservación"/>
    <x v="1"/>
    <x v="0"/>
    <n v="2"/>
    <x v="0"/>
    <n v="-270.38"/>
    <n v="-1"/>
  </r>
  <r>
    <n v="188"/>
    <d v="2010-02-07T00:00:00"/>
    <n v="70000016"/>
    <s v="VENTA ARENA 2%"/>
    <s v="FACT.FA8/19 ROTURACIONES AMAGAR"/>
    <n v="0"/>
    <n v="90"/>
    <s v="7000"/>
    <n v="700"/>
    <x v="2"/>
    <s v="1a"/>
    <x v="2"/>
    <x v="4"/>
    <x v="1"/>
    <x v="0"/>
    <n v="1"/>
    <s v=" Ventas de mercaderías"/>
    <x v="7"/>
    <x v="0"/>
    <n v="2"/>
    <x v="0"/>
    <n v="90"/>
    <n v="1"/>
  </r>
  <r>
    <n v="401"/>
    <d v="2010-03-07T00:00:00"/>
    <n v="70000039"/>
    <s v="VENTA ARENA 2%"/>
    <s v="FACT.FA8/46 J.Juan Luis Pinto"/>
    <n v="0"/>
    <n v="14.3"/>
    <s v="7000"/>
    <n v="700"/>
    <x v="2"/>
    <s v="1a"/>
    <x v="2"/>
    <x v="4"/>
    <x v="1"/>
    <x v="0"/>
    <n v="1"/>
    <s v=" Ventas de mercaderías"/>
    <x v="7"/>
    <x v="0"/>
    <n v="3"/>
    <x v="0"/>
    <n v="14.3"/>
    <n v="1"/>
  </r>
  <r>
    <n v="2569"/>
    <d v="2010-11-07T00:00:00"/>
    <n v="64900006"/>
    <s v="OTROS GASTOS PERSONAL"/>
    <s v="ANTICIPO HORAS EXTRAS IMELDO Soto Soto"/>
    <n v="640"/>
    <n v="0"/>
    <s v="6490"/>
    <n v="649"/>
    <x v="3"/>
    <s v="6.b"/>
    <x v="3"/>
    <x v="5"/>
    <x v="0"/>
    <x v="0"/>
    <n v="6"/>
    <s v=" Otros gastos sociales"/>
    <x v="11"/>
    <x v="0"/>
    <n v="11"/>
    <x v="2"/>
    <n v="-640"/>
    <n v="-1"/>
  </r>
  <r>
    <n v="415"/>
    <d v="2010-03-08T00:00:00"/>
    <n v="70000040"/>
    <s v="VENTA ARENA 2%"/>
    <s v="FACT.FA8/48 Alfredo Pérez Luis. Tito"/>
    <n v="0"/>
    <n v="46.6"/>
    <s v="7000"/>
    <n v="700"/>
    <x v="2"/>
    <s v="1a"/>
    <x v="2"/>
    <x v="4"/>
    <x v="1"/>
    <x v="0"/>
    <n v="1"/>
    <s v=" Ventas de mercaderías"/>
    <x v="7"/>
    <x v="0"/>
    <n v="3"/>
    <x v="0"/>
    <n v="46.6"/>
    <n v="1"/>
  </r>
  <r>
    <n v="416"/>
    <d v="2010-03-08T00:00:00"/>
    <n v="70000041"/>
    <s v="VENTA ARENA 2%"/>
    <s v="FACT.FA8/47 J.Juan Luis Pinto"/>
    <n v="0"/>
    <n v="32.56"/>
    <s v="7000"/>
    <n v="700"/>
    <x v="2"/>
    <s v="1a"/>
    <x v="2"/>
    <x v="4"/>
    <x v="1"/>
    <x v="0"/>
    <n v="1"/>
    <s v=" Ventas de mercaderías"/>
    <x v="7"/>
    <x v="0"/>
    <n v="3"/>
    <x v="0"/>
    <n v="32.56"/>
    <n v="1"/>
  </r>
  <r>
    <n v="417"/>
    <d v="2010-03-08T00:00:00"/>
    <n v="70000042"/>
    <s v="VENTA ARENA 2%"/>
    <s v="FACT.FA8/49 VICTOR MOISES Tatiano PEREZ"/>
    <n v="0"/>
    <n v="21"/>
    <s v="7000"/>
    <n v="700"/>
    <x v="2"/>
    <s v="1a"/>
    <x v="2"/>
    <x v="4"/>
    <x v="1"/>
    <x v="0"/>
    <n v="1"/>
    <s v=" Ventas de mercaderías"/>
    <x v="7"/>
    <x v="0"/>
    <n v="3"/>
    <x v="0"/>
    <n v="21"/>
    <n v="1"/>
  </r>
  <r>
    <n v="1469"/>
    <d v="2010-07-08T00:00:00"/>
    <n v="62200045"/>
    <s v="REPARACION Y CONSERVACION"/>
    <s v="FACT.1402 REPUESTOS La Isla"/>
    <n v="476.36"/>
    <n v="0"/>
    <s v="6220"/>
    <n v="622"/>
    <x v="1"/>
    <s v="7.a"/>
    <x v="1"/>
    <x v="1"/>
    <x v="0"/>
    <x v="0"/>
    <n v="7"/>
    <s v=" Reparaciones y conservación"/>
    <x v="1"/>
    <x v="0"/>
    <n v="7"/>
    <x v="1"/>
    <n v="-476.36"/>
    <n v="-1"/>
  </r>
  <r>
    <n v="1748"/>
    <d v="2010-08-08T00:00:00"/>
    <n v="60700013"/>
    <s v="TRABAJOS REALIZADOS POR OTRAS EMPRESAS"/>
    <s v="FACT.0070/08 CERRAJERIA LOS perritos"/>
    <n v="3026"/>
    <n v="0"/>
    <s v="6070"/>
    <n v="607"/>
    <x v="0"/>
    <s v="4.c"/>
    <x v="0"/>
    <x v="3"/>
    <x v="0"/>
    <x v="0"/>
    <n v="4"/>
    <s v=" Trabajos realizados por otras empresas"/>
    <x v="4"/>
    <x v="0"/>
    <n v="8"/>
    <x v="1"/>
    <n v="-3026"/>
    <n v="-1"/>
  </r>
  <r>
    <n v="2290"/>
    <d v="2010-10-08T00:00:00"/>
    <n v="62600000"/>
    <s v="SERVICIOS BANCARIOS Y SIMILARES"/>
    <s v="COBRO FACT.FA8/183-FA8/184 CARRET. Los Vientos UTE"/>
    <n v="278.75"/>
    <n v="0"/>
    <s v="6260"/>
    <n v="626"/>
    <x v="1"/>
    <s v="7.a"/>
    <x v="1"/>
    <x v="1"/>
    <x v="0"/>
    <x v="0"/>
    <n v="7"/>
    <s v=" Servicios bancarios y similares"/>
    <x v="10"/>
    <x v="0"/>
    <n v="10"/>
    <x v="2"/>
    <n v="-278.75"/>
    <n v="-1"/>
  </r>
  <r>
    <n v="884"/>
    <d v="2010-05-09T00:00:00"/>
    <n v="62200022"/>
    <s v="REPARACION Y CONSERVACION"/>
    <s v="FACT.2010001002 REPUESTOS La Isla"/>
    <n v="104.69"/>
    <n v="0"/>
    <s v="6220"/>
    <n v="622"/>
    <x v="1"/>
    <s v="7.a"/>
    <x v="1"/>
    <x v="1"/>
    <x v="0"/>
    <x v="0"/>
    <n v="7"/>
    <s v=" Reparaciones y conservación"/>
    <x v="1"/>
    <x v="0"/>
    <n v="5"/>
    <x v="3"/>
    <n v="-104.69"/>
    <n v="-1"/>
  </r>
  <r>
    <n v="875"/>
    <d v="2010-05-09T00:00:00"/>
    <n v="70000078"/>
    <s v="VENTA ARENA 2%"/>
    <s v="FACT.FA8/84 J.Juan HDEZ. PEREZ"/>
    <n v="0"/>
    <n v="34.1"/>
    <s v="7000"/>
    <n v="700"/>
    <x v="2"/>
    <s v="1a"/>
    <x v="2"/>
    <x v="4"/>
    <x v="1"/>
    <x v="0"/>
    <n v="1"/>
    <s v=" Ventas de mercaderías"/>
    <x v="7"/>
    <x v="0"/>
    <n v="5"/>
    <x v="3"/>
    <n v="34.1"/>
    <n v="1"/>
  </r>
  <r>
    <n v="1749"/>
    <d v="2010-08-09T00:00:00"/>
    <n v="62400001"/>
    <s v="GASTOS TRANSPORTES"/>
    <s v="FACT.299061 EXTACION TEXACO Peña ALTA"/>
    <n v="160"/>
    <n v="0"/>
    <s v="6240"/>
    <n v="624"/>
    <x v="1"/>
    <s v="7.a"/>
    <x v="1"/>
    <x v="1"/>
    <x v="0"/>
    <x v="0"/>
    <n v="7"/>
    <s v=" Transportes"/>
    <x v="3"/>
    <x v="0"/>
    <n v="8"/>
    <x v="1"/>
    <n v="-160"/>
    <n v="-1"/>
  </r>
  <r>
    <n v="2001"/>
    <d v="2010-09-09T00:00:00"/>
    <n v="62400011"/>
    <s v="GASTOS TRANSPORTES"/>
    <s v="FACT.8275 Seur Canarias"/>
    <n v="45"/>
    <n v="0"/>
    <s v="6240"/>
    <n v="624"/>
    <x v="1"/>
    <s v="7.a"/>
    <x v="1"/>
    <x v="1"/>
    <x v="0"/>
    <x v="0"/>
    <n v="7"/>
    <s v=" Transportes"/>
    <x v="3"/>
    <x v="0"/>
    <n v="9"/>
    <x v="1"/>
    <n v="-45"/>
    <n v="-1"/>
  </r>
  <r>
    <n v="1999"/>
    <d v="2010-09-09T00:00:00"/>
    <n v="70000003"/>
    <s v="VENTA ARENA 5%"/>
    <s v="FACT.FA8/179 CARRETERA Los Vientos UTE"/>
    <n v="0"/>
    <n v="5920"/>
    <s v="7000"/>
    <n v="700"/>
    <x v="2"/>
    <s v="1a"/>
    <x v="2"/>
    <x v="4"/>
    <x v="1"/>
    <x v="0"/>
    <n v="1"/>
    <s v=" Ventas de mercaderías"/>
    <x v="7"/>
    <x v="0"/>
    <n v="9"/>
    <x v="1"/>
    <n v="5920"/>
    <n v="1"/>
  </r>
  <r>
    <n v="2000"/>
    <d v="2010-09-09T00:00:00"/>
    <n v="70000004"/>
    <s v="VENTA ARENA 5%"/>
    <s v="FACT.FA8/180 CARRETERA Los Vientos UTE"/>
    <n v="0"/>
    <n v="175"/>
    <s v="7000"/>
    <n v="700"/>
    <x v="2"/>
    <s v="1a"/>
    <x v="2"/>
    <x v="4"/>
    <x v="1"/>
    <x v="0"/>
    <n v="1"/>
    <s v=" Ventas de mercaderías"/>
    <x v="7"/>
    <x v="0"/>
    <n v="9"/>
    <x v="1"/>
    <n v="175"/>
    <n v="1"/>
  </r>
  <r>
    <n v="50"/>
    <d v="2010-01-10T00:00:00"/>
    <n v="62200001"/>
    <s v="REPARACION Y CONSERVACION"/>
    <s v="FACT.700845 DESGASTES La Isla"/>
    <n v="330.22"/>
    <n v="0"/>
    <s v="6220"/>
    <n v="622"/>
    <x v="1"/>
    <s v="7.a"/>
    <x v="1"/>
    <x v="1"/>
    <x v="0"/>
    <x v="0"/>
    <n v="7"/>
    <s v=" Reparaciones y conservación"/>
    <x v="1"/>
    <x v="0"/>
    <n v="1"/>
    <x v="0"/>
    <n v="-330.22"/>
    <n v="-1"/>
  </r>
  <r>
    <n v="421"/>
    <d v="2010-03-10T00:00:00"/>
    <n v="64000009"/>
    <s v="Eustaquio Luis MartinRODRIGUEZ"/>
    <s v="SUELDO Eustaquio Luis MartinMARZO"/>
    <n v="646.58000000000004"/>
    <n v="0"/>
    <s v="6400"/>
    <n v="640"/>
    <x v="3"/>
    <s v="6.a"/>
    <x v="3"/>
    <x v="6"/>
    <x v="0"/>
    <x v="0"/>
    <n v="6"/>
    <s v=" Sueldos y salarios"/>
    <x v="12"/>
    <x v="0"/>
    <n v="3"/>
    <x v="0"/>
    <n v="-646.58000000000004"/>
    <n v="-1"/>
  </r>
  <r>
    <n v="422"/>
    <d v="2010-03-10T00:00:00"/>
    <n v="64000010"/>
    <s v="Eustaquio Luis MartinRODRIGUEZ"/>
    <s v="FINIQUITO Eustaquio Luis MartinMARZO"/>
    <n v="195.62"/>
    <n v="0"/>
    <s v="6400"/>
    <n v="640"/>
    <x v="3"/>
    <s v="6.a"/>
    <x v="3"/>
    <x v="6"/>
    <x v="0"/>
    <x v="0"/>
    <n v="6"/>
    <s v=" Sueldos y salarios"/>
    <x v="12"/>
    <x v="0"/>
    <n v="3"/>
    <x v="0"/>
    <n v="-195.62"/>
    <n v="-1"/>
  </r>
  <r>
    <n v="419"/>
    <d v="2010-03-10T00:00:00"/>
    <n v="70000043"/>
    <s v="VENTA ARENA 2%"/>
    <s v="FACT.FA8/50 J.Juan HDEZ. PEREZ"/>
    <n v="0"/>
    <n v="70.180000000000007"/>
    <s v="7000"/>
    <n v="700"/>
    <x v="2"/>
    <s v="1a"/>
    <x v="2"/>
    <x v="4"/>
    <x v="1"/>
    <x v="0"/>
    <n v="1"/>
    <s v=" Ventas de mercaderías"/>
    <x v="7"/>
    <x v="0"/>
    <n v="3"/>
    <x v="0"/>
    <n v="70.180000000000007"/>
    <n v="1"/>
  </r>
  <r>
    <n v="1149"/>
    <d v="2010-06-10T00:00:00"/>
    <n v="62200035"/>
    <s v="REPARACION Y CONSERVACION"/>
    <s v="FACT.872931 Maquinaria ESPAÑA"/>
    <n v="39"/>
    <n v="0"/>
    <s v="6220"/>
    <n v="622"/>
    <x v="1"/>
    <s v="7.a"/>
    <x v="1"/>
    <x v="1"/>
    <x v="0"/>
    <x v="0"/>
    <n v="7"/>
    <s v=" Reparaciones y conservación"/>
    <x v="1"/>
    <x v="0"/>
    <n v="6"/>
    <x v="3"/>
    <n v="-39"/>
    <n v="-1"/>
  </r>
  <r>
    <n v="1474"/>
    <d v="2010-07-10T00:00:00"/>
    <n v="62200046"/>
    <s v="REPARACION Y CONSERVACION"/>
    <s v="FACT.2543 TALLER Tito"/>
    <n v="390"/>
    <n v="0"/>
    <s v="6220"/>
    <n v="622"/>
    <x v="1"/>
    <s v="7.a"/>
    <x v="1"/>
    <x v="1"/>
    <x v="0"/>
    <x v="0"/>
    <n v="7"/>
    <s v=" Reparaciones y conservación"/>
    <x v="1"/>
    <x v="0"/>
    <n v="7"/>
    <x v="1"/>
    <n v="-390"/>
    <n v="-1"/>
  </r>
  <r>
    <n v="2007"/>
    <d v="2010-09-10T00:00:00"/>
    <n v="62400012"/>
    <s v="GASTOS TRANSPORTES"/>
    <s v="FACT.8290 Seur Canarias"/>
    <n v="201.86"/>
    <n v="0"/>
    <s v="6240"/>
    <n v="624"/>
    <x v="1"/>
    <s v="7.a"/>
    <x v="1"/>
    <x v="1"/>
    <x v="0"/>
    <x v="0"/>
    <n v="7"/>
    <s v=" Transportes"/>
    <x v="3"/>
    <x v="0"/>
    <n v="9"/>
    <x v="1"/>
    <n v="-201.86"/>
    <n v="-1"/>
  </r>
  <r>
    <n v="2009"/>
    <d v="2010-09-10T00:00:00"/>
    <n v="62600000"/>
    <s v="SERVICIOS BANCARIOS Y SIMILARES"/>
    <s v="COBRO FACT.FA8/154-FA8/113 CARRET. Los Vientos UTE"/>
    <n v="649.84"/>
    <n v="0"/>
    <s v="6260"/>
    <n v="626"/>
    <x v="1"/>
    <s v="7.a"/>
    <x v="1"/>
    <x v="1"/>
    <x v="0"/>
    <x v="0"/>
    <n v="7"/>
    <s v=" Servicios bancarios y similares"/>
    <x v="10"/>
    <x v="0"/>
    <n v="9"/>
    <x v="1"/>
    <n v="-649.84"/>
    <n v="-1"/>
  </r>
  <r>
    <n v="2006"/>
    <d v="2010-09-10T00:00:00"/>
    <n v="70000163"/>
    <s v="VENTA ARENA 2%"/>
    <s v="FACT.FA8/181 PREFABRICADOS canaria"/>
    <n v="0"/>
    <n v="1560.06"/>
    <s v="7000"/>
    <n v="700"/>
    <x v="2"/>
    <s v="1a"/>
    <x v="2"/>
    <x v="4"/>
    <x v="1"/>
    <x v="0"/>
    <n v="1"/>
    <s v=" Ventas de mercaderías"/>
    <x v="7"/>
    <x v="0"/>
    <n v="9"/>
    <x v="1"/>
    <n v="1560.06"/>
    <n v="1"/>
  </r>
  <r>
    <n v="2298"/>
    <d v="2010-10-10T00:00:00"/>
    <n v="70000180"/>
    <s v="VENTA ARENA 2%"/>
    <s v="FACT.FA8/202 UTE canaria (GASOI)"/>
    <n v="0"/>
    <n v="1040"/>
    <s v="7000"/>
    <n v="700"/>
    <x v="2"/>
    <s v="1a"/>
    <x v="2"/>
    <x v="4"/>
    <x v="1"/>
    <x v="0"/>
    <n v="1"/>
    <s v=" Ventas de mercaderías"/>
    <x v="7"/>
    <x v="0"/>
    <n v="10"/>
    <x v="2"/>
    <n v="1040"/>
    <n v="1"/>
  </r>
  <r>
    <n v="2299"/>
    <d v="2010-10-10T00:00:00"/>
    <n v="70000181"/>
    <s v="VENTA ARENA 2%"/>
    <s v="FACT.FA8/201 UTE canaria"/>
    <n v="0"/>
    <n v="27989.5"/>
    <s v="7000"/>
    <n v="700"/>
    <x v="2"/>
    <s v="1a"/>
    <x v="2"/>
    <x v="4"/>
    <x v="1"/>
    <x v="0"/>
    <n v="1"/>
    <s v=" Ventas de mercaderías"/>
    <x v="7"/>
    <x v="0"/>
    <n v="10"/>
    <x v="2"/>
    <n v="27989.5"/>
    <n v="1"/>
  </r>
  <r>
    <n v="57"/>
    <d v="2010-01-11T00:00:00"/>
    <n v="62200002"/>
    <s v="REPARACION Y CONSERVACION"/>
    <s v="FACT.110108 MECANIZADOS Icod"/>
    <n v="156.41999999999999"/>
    <n v="0"/>
    <s v="6220"/>
    <n v="622"/>
    <x v="1"/>
    <s v="7.a"/>
    <x v="1"/>
    <x v="1"/>
    <x v="0"/>
    <x v="0"/>
    <n v="7"/>
    <s v=" Reparaciones y conservación"/>
    <x v="1"/>
    <x v="0"/>
    <n v="1"/>
    <x v="0"/>
    <n v="-156.41999999999999"/>
    <n v="-1"/>
  </r>
  <r>
    <n v="55"/>
    <d v="2010-01-11T00:00:00"/>
    <n v="70000000"/>
    <s v="VENTA ARENA 2%"/>
    <s v="FACT.FA8/1 IMELDO Soto Soto"/>
    <n v="0"/>
    <n v="40.1"/>
    <s v="7000"/>
    <n v="700"/>
    <x v="2"/>
    <s v="1a"/>
    <x v="2"/>
    <x v="4"/>
    <x v="1"/>
    <x v="0"/>
    <n v="1"/>
    <s v=" Ventas de mercaderías"/>
    <x v="7"/>
    <x v="0"/>
    <n v="1"/>
    <x v="0"/>
    <n v="40.1"/>
    <n v="1"/>
  </r>
  <r>
    <n v="651"/>
    <d v="2010-04-11T00:00:00"/>
    <n v="77800000"/>
    <s v="INGRESOS EXCEPCIONALES"/>
    <s v="DEVOL. AVAL DISA"/>
    <n v="0"/>
    <n v="900.6"/>
    <s v="7780"/>
    <n v="778"/>
    <x v="4"/>
    <s v="13."/>
    <x v="4"/>
    <x v="7"/>
    <x v="0"/>
    <x v="0"/>
    <n v="13"/>
    <s v=" Ingresos excepcionales."/>
    <x v="13"/>
    <x v="0"/>
    <n v="4"/>
    <x v="3"/>
    <n v="900.6"/>
    <n v="1"/>
  </r>
  <r>
    <n v="1750"/>
    <d v="2010-08-11T00:00:00"/>
    <n v="60200006"/>
    <s v="COMPRA DE OTROS APROVISIONAMIENTOS"/>
    <s v="FACT.1190260 Maquinaria ESPAÑA"/>
    <n v="357.73"/>
    <n v="0"/>
    <s v="6020"/>
    <n v="602"/>
    <x v="0"/>
    <s v="4.b"/>
    <x v="0"/>
    <x v="2"/>
    <x v="0"/>
    <x v="0"/>
    <n v="4"/>
    <s v=" Compras de otros aprovisionamientos"/>
    <x v="2"/>
    <x v="0"/>
    <n v="8"/>
    <x v="1"/>
    <n v="-357.73"/>
    <n v="-1"/>
  </r>
  <r>
    <n v="2014"/>
    <d v="2010-09-11T00:00:00"/>
    <n v="60200007"/>
    <s v="COMPRA DE OTROS APROVISIONAMIENTOS"/>
    <s v="FACT.1261704 Maquinaria ESPAÑA"/>
    <n v="15.2"/>
    <n v="0"/>
    <s v="6020"/>
    <n v="602"/>
    <x v="0"/>
    <s v="4.b"/>
    <x v="0"/>
    <x v="2"/>
    <x v="0"/>
    <x v="0"/>
    <n v="4"/>
    <s v=" Compras de otros aprovisionamientos"/>
    <x v="2"/>
    <x v="0"/>
    <n v="9"/>
    <x v="1"/>
    <n v="-15.2"/>
    <n v="-1"/>
  </r>
  <r>
    <n v="2015"/>
    <d v="2010-09-11T00:00:00"/>
    <n v="60200008"/>
    <s v="COMPRA DE OTROS APROVISIONAMIENTOS"/>
    <s v="FACT.1261705 Maquinaria ESPAÑA"/>
    <n v="109"/>
    <n v="0"/>
    <s v="6020"/>
    <n v="602"/>
    <x v="0"/>
    <s v="4.b"/>
    <x v="0"/>
    <x v="2"/>
    <x v="0"/>
    <x v="0"/>
    <n v="4"/>
    <s v=" Compras de otros aprovisionamientos"/>
    <x v="2"/>
    <x v="0"/>
    <n v="9"/>
    <x v="1"/>
    <n v="-109"/>
    <n v="-1"/>
  </r>
  <r>
    <n v="2020"/>
    <d v="2010-09-11T00:00:00"/>
    <n v="62400013"/>
    <s v="GASTOS TRANSPORTES"/>
    <s v="FACT.8329 Seur Canarias"/>
    <n v="187"/>
    <n v="0"/>
    <s v="6240"/>
    <n v="624"/>
    <x v="1"/>
    <s v="7.a"/>
    <x v="1"/>
    <x v="1"/>
    <x v="0"/>
    <x v="0"/>
    <n v="7"/>
    <s v=" Transportes"/>
    <x v="3"/>
    <x v="0"/>
    <n v="9"/>
    <x v="1"/>
    <n v="-187"/>
    <n v="-1"/>
  </r>
  <r>
    <n v="2023"/>
    <d v="2010-09-11T00:00:00"/>
    <n v="64900001"/>
    <s v="OTROS GASTOS PERSONAL"/>
    <s v="PAGO HORAS EXTRAS Pepe González Gómez AGOSTO"/>
    <n v="320"/>
    <n v="0"/>
    <s v="6490"/>
    <n v="649"/>
    <x v="3"/>
    <s v="6.b"/>
    <x v="3"/>
    <x v="5"/>
    <x v="0"/>
    <x v="0"/>
    <n v="6"/>
    <s v=" Otros gastos sociales"/>
    <x v="11"/>
    <x v="0"/>
    <n v="9"/>
    <x v="1"/>
    <n v="-320"/>
    <n v="-1"/>
  </r>
  <r>
    <n v="2024"/>
    <d v="2010-09-11T00:00:00"/>
    <n v="64900002"/>
    <s v="OTROS GASTOS PERSONAL"/>
    <s v="PAGO HORAS EXTRAS IMELDO PEREZ AGOSTO"/>
    <n v="510"/>
    <n v="0"/>
    <s v="6490"/>
    <n v="649"/>
    <x v="3"/>
    <s v="6.b"/>
    <x v="3"/>
    <x v="5"/>
    <x v="0"/>
    <x v="0"/>
    <n v="6"/>
    <s v=" Otros gastos sociales"/>
    <x v="11"/>
    <x v="0"/>
    <n v="9"/>
    <x v="1"/>
    <n v="-510"/>
    <n v="-1"/>
  </r>
  <r>
    <n v="2025"/>
    <d v="2010-09-11T00:00:00"/>
    <n v="64900003"/>
    <s v="OTROS GASTOS PERSONAL"/>
    <s v="PAGO HORAS EXTRAS Alfredo Pérez LuisAGOSTO"/>
    <n v="160"/>
    <n v="0"/>
    <s v="6490"/>
    <n v="649"/>
    <x v="3"/>
    <s v="6.b"/>
    <x v="3"/>
    <x v="5"/>
    <x v="0"/>
    <x v="0"/>
    <n v="6"/>
    <s v=" Otros gastos sociales"/>
    <x v="11"/>
    <x v="0"/>
    <n v="9"/>
    <x v="1"/>
    <n v="-160"/>
    <n v="-1"/>
  </r>
  <r>
    <n v="2026"/>
    <d v="2010-09-11T00:00:00"/>
    <n v="64900004"/>
    <s v="OTROS GASTOS PERSONAL"/>
    <s v="PAGO HORAS EXTRAS Alfredo Pérez Luis. AGOSTO"/>
    <n v="370"/>
    <n v="0"/>
    <s v="6490"/>
    <n v="649"/>
    <x v="3"/>
    <s v="6.b"/>
    <x v="3"/>
    <x v="5"/>
    <x v="0"/>
    <x v="0"/>
    <n v="6"/>
    <s v=" Otros gastos sociales"/>
    <x v="11"/>
    <x v="0"/>
    <n v="9"/>
    <x v="1"/>
    <n v="-370"/>
    <n v="-1"/>
  </r>
  <r>
    <n v="2591"/>
    <d v="2010-11-11T00:00:00"/>
    <n v="62600000"/>
    <s v="SERVICIOS BANCARIOS Y SIMILARES"/>
    <s v="PAGO SUELDO Pepe González Gómez OCTUBRE"/>
    <n v="0.9"/>
    <n v="0"/>
    <s v="6260"/>
    <n v="626"/>
    <x v="1"/>
    <s v="7.a"/>
    <x v="1"/>
    <x v="1"/>
    <x v="0"/>
    <x v="0"/>
    <n v="7"/>
    <s v=" Servicios bancarios y similares"/>
    <x v="10"/>
    <x v="0"/>
    <n v="11"/>
    <x v="2"/>
    <n v="-0.9"/>
    <n v="-1"/>
  </r>
  <r>
    <n v="2592"/>
    <d v="2010-11-11T00:00:00"/>
    <n v="62600000"/>
    <s v="SERVICIOS BANCARIOS Y SIMILARES"/>
    <s v="PAGO SUELDO Alfredo Pérez LuisOCTUBRE"/>
    <n v="0.9"/>
    <n v="0"/>
    <s v="6260"/>
    <n v="626"/>
    <x v="1"/>
    <s v="7.a"/>
    <x v="1"/>
    <x v="1"/>
    <x v="0"/>
    <x v="0"/>
    <n v="7"/>
    <s v=" Servicios bancarios y similares"/>
    <x v="10"/>
    <x v="0"/>
    <n v="11"/>
    <x v="2"/>
    <n v="-0.9"/>
    <n v="-1"/>
  </r>
  <r>
    <n v="2593"/>
    <d v="2010-11-11T00:00:00"/>
    <n v="62600000"/>
    <s v="SERVICIOS BANCARIOS Y SIMILARES"/>
    <s v="PAGO SUELDO Alfredo Pérez Luis. OCTUBRE"/>
    <n v="0.9"/>
    <n v="0"/>
    <s v="6260"/>
    <n v="626"/>
    <x v="1"/>
    <s v="7.a"/>
    <x v="1"/>
    <x v="1"/>
    <x v="0"/>
    <x v="0"/>
    <n v="7"/>
    <s v=" Servicios bancarios y similares"/>
    <x v="10"/>
    <x v="0"/>
    <n v="11"/>
    <x v="2"/>
    <n v="-0.9"/>
    <n v="-1"/>
  </r>
  <r>
    <n v="2598"/>
    <d v="2010-11-11T00:00:00"/>
    <n v="62600000"/>
    <s v="SERVICIOS BANCARIOS Y SIMILARES"/>
    <s v="PAGO SUELDO Jesus M. López Mira OCTUBRE"/>
    <n v="0.9"/>
    <n v="0"/>
    <s v="6260"/>
    <n v="626"/>
    <x v="1"/>
    <s v="7.a"/>
    <x v="1"/>
    <x v="1"/>
    <x v="0"/>
    <x v="0"/>
    <n v="7"/>
    <s v=" Servicios bancarios y similares"/>
    <x v="10"/>
    <x v="0"/>
    <n v="11"/>
    <x v="2"/>
    <n v="-0.9"/>
    <n v="-1"/>
  </r>
  <r>
    <n v="2583"/>
    <d v="2010-11-11T00:00:00"/>
    <n v="70000200"/>
    <s v="VENTA ARENA 2%"/>
    <s v="FACT.FA8/224 CABILDO INSULAR DE Insular"/>
    <n v="0"/>
    <n v="189.42"/>
    <s v="7000"/>
    <n v="700"/>
    <x v="2"/>
    <s v="1a"/>
    <x v="2"/>
    <x v="4"/>
    <x v="1"/>
    <x v="0"/>
    <n v="1"/>
    <s v=" Ventas de mercaderías"/>
    <x v="7"/>
    <x v="0"/>
    <n v="11"/>
    <x v="2"/>
    <n v="189.42"/>
    <n v="1"/>
  </r>
  <r>
    <n v="2892"/>
    <d v="2010-12-11T00:00:00"/>
    <n v="62900020"/>
    <s v="OTROS GASTOS DE EXPLOTACION"/>
    <s v="FACT.50 JUAN Siverio RAMIREZ"/>
    <n v="650.66"/>
    <n v="0"/>
    <s v="6290"/>
    <n v="629"/>
    <x v="1"/>
    <s v="7.a"/>
    <x v="1"/>
    <x v="1"/>
    <x v="0"/>
    <x v="0"/>
    <n v="7"/>
    <s v=" Otros servicios"/>
    <x v="6"/>
    <x v="0"/>
    <n v="12"/>
    <x v="2"/>
    <n v="-650.66"/>
    <n v="-1"/>
  </r>
  <r>
    <n v="2888"/>
    <d v="2010-12-11T00:00:00"/>
    <n v="70000224"/>
    <s v="VENTA ARENA 2%"/>
    <s v="FACT.FA8/250 Paulino HDEZ. FCO."/>
    <n v="0"/>
    <n v="23.32"/>
    <s v="7000"/>
    <n v="700"/>
    <x v="2"/>
    <s v="1a"/>
    <x v="2"/>
    <x v="4"/>
    <x v="1"/>
    <x v="0"/>
    <n v="1"/>
    <s v=" Ventas de mercaderías"/>
    <x v="7"/>
    <x v="0"/>
    <n v="12"/>
    <x v="2"/>
    <n v="23.32"/>
    <n v="1"/>
  </r>
  <r>
    <n v="211"/>
    <d v="2010-02-12T00:00:00"/>
    <n v="70000017"/>
    <s v="VENTA ARENA 2%"/>
    <s v="FACT.FA8/20 Salva Guzman RDG."/>
    <n v="0"/>
    <n v="267.63"/>
    <s v="7000"/>
    <n v="700"/>
    <x v="2"/>
    <s v="1a"/>
    <x v="2"/>
    <x v="4"/>
    <x v="1"/>
    <x v="0"/>
    <n v="1"/>
    <s v=" Ventas de mercaderías"/>
    <x v="7"/>
    <x v="0"/>
    <n v="2"/>
    <x v="0"/>
    <n v="267.63"/>
    <n v="1"/>
  </r>
  <r>
    <n v="889"/>
    <d v="2010-05-12T00:00:00"/>
    <n v="70000079"/>
    <s v="VENTA ARENA 2%"/>
    <s v="FACT.FA8/85 JOSE LOPE Luis BRITO"/>
    <n v="0"/>
    <n v="30.14"/>
    <s v="7000"/>
    <n v="700"/>
    <x v="2"/>
    <s v="1a"/>
    <x v="2"/>
    <x v="4"/>
    <x v="1"/>
    <x v="0"/>
    <n v="1"/>
    <s v=" Ventas de mercaderías"/>
    <x v="7"/>
    <x v="0"/>
    <n v="5"/>
    <x v="3"/>
    <n v="30.14"/>
    <n v="1"/>
  </r>
  <r>
    <n v="1172"/>
    <d v="2010-06-12T00:00:00"/>
    <n v="62200036"/>
    <s v="REPARACION Y CONSERVACION"/>
    <s v="FACT.887612 Maquinaria ESPAÑA"/>
    <n v="188.09"/>
    <n v="0"/>
    <s v="6220"/>
    <n v="622"/>
    <x v="1"/>
    <s v="7.a"/>
    <x v="1"/>
    <x v="1"/>
    <x v="0"/>
    <x v="0"/>
    <n v="7"/>
    <s v=" Reparaciones y conservación"/>
    <x v="1"/>
    <x v="0"/>
    <n v="6"/>
    <x v="3"/>
    <n v="-188.09"/>
    <n v="-1"/>
  </r>
  <r>
    <n v="1177"/>
    <d v="2010-06-12T00:00:00"/>
    <n v="62400000"/>
    <s v="GASTOS TRANSPORTES"/>
    <s v="FACT.64 LUIS A. Soto Soto"/>
    <n v="3033"/>
    <n v="0"/>
    <s v="6240"/>
    <n v="624"/>
    <x v="1"/>
    <s v="7.a"/>
    <x v="1"/>
    <x v="1"/>
    <x v="0"/>
    <x v="0"/>
    <n v="7"/>
    <s v=" Transportes"/>
    <x v="3"/>
    <x v="0"/>
    <n v="6"/>
    <x v="3"/>
    <n v="-3033"/>
    <n v="-1"/>
  </r>
  <r>
    <n v="1494"/>
    <d v="2010-07-12T00:00:00"/>
    <n v="62200047"/>
    <s v="REPARACION Y CONSERVACION"/>
    <s v="FACT.20100598 Trackotro"/>
    <n v="588"/>
    <n v="0"/>
    <s v="6220"/>
    <n v="622"/>
    <x v="1"/>
    <s v="7.a"/>
    <x v="1"/>
    <x v="1"/>
    <x v="0"/>
    <x v="0"/>
    <n v="7"/>
    <s v=" Reparaciones y conservación"/>
    <x v="1"/>
    <x v="0"/>
    <n v="7"/>
    <x v="1"/>
    <n v="-588"/>
    <n v="-1"/>
  </r>
  <r>
    <n v="2033"/>
    <d v="2010-09-12T00:00:00"/>
    <n v="60200009"/>
    <s v="COMPRA DE OTROS APROVISIONAMIENTOS"/>
    <s v="FACT.1266265 Maquinaria ESPAÑA"/>
    <n v="235.2"/>
    <n v="0"/>
    <s v="6020"/>
    <n v="602"/>
    <x v="0"/>
    <s v="4.b"/>
    <x v="0"/>
    <x v="2"/>
    <x v="0"/>
    <x v="0"/>
    <n v="4"/>
    <s v=" Compras de otros aprovisionamientos"/>
    <x v="2"/>
    <x v="0"/>
    <n v="9"/>
    <x v="1"/>
    <n v="-235.2"/>
    <n v="-1"/>
  </r>
  <r>
    <n v="2034"/>
    <d v="2010-09-12T00:00:00"/>
    <n v="62200056"/>
    <s v="REPARACION Y CONSERVACION"/>
    <s v="FACT.AV/5167 ANTONIO J. Pinto Pérez"/>
    <n v="7.96"/>
    <n v="0"/>
    <s v="6220"/>
    <n v="622"/>
    <x v="1"/>
    <s v="7.a"/>
    <x v="1"/>
    <x v="1"/>
    <x v="0"/>
    <x v="0"/>
    <n v="7"/>
    <s v=" Reparaciones y conservación"/>
    <x v="1"/>
    <x v="0"/>
    <n v="9"/>
    <x v="1"/>
    <n v="-7.96"/>
    <n v="-1"/>
  </r>
  <r>
    <n v="2035"/>
    <d v="2010-09-12T00:00:00"/>
    <n v="62400014"/>
    <s v="GASTOS TRANSPORTES"/>
    <s v="FACT.8339 Seur Canarias"/>
    <n v="794.7"/>
    <n v="0"/>
    <s v="6240"/>
    <n v="624"/>
    <x v="1"/>
    <s v="7.a"/>
    <x v="1"/>
    <x v="1"/>
    <x v="0"/>
    <x v="0"/>
    <n v="7"/>
    <s v=" Transportes"/>
    <x v="3"/>
    <x v="0"/>
    <n v="9"/>
    <x v="1"/>
    <n v="-794.7"/>
    <n v="-1"/>
  </r>
  <r>
    <n v="2036"/>
    <d v="2010-09-12T00:00:00"/>
    <n v="62400015"/>
    <s v="GASTOS TRANSPORTES"/>
    <s v="FACT.8344 Seur Canarias"/>
    <n v="794.7"/>
    <n v="0"/>
    <s v="6240"/>
    <n v="624"/>
    <x v="1"/>
    <s v="7.a"/>
    <x v="1"/>
    <x v="1"/>
    <x v="0"/>
    <x v="0"/>
    <n v="7"/>
    <s v=" Transportes"/>
    <x v="3"/>
    <x v="0"/>
    <n v="9"/>
    <x v="1"/>
    <n v="-794.7"/>
    <n v="-1"/>
  </r>
  <r>
    <n v="2037"/>
    <d v="2010-09-12T00:00:00"/>
    <n v="62400016"/>
    <s v="GASTOS TRANSPORTES"/>
    <s v="FACT.8342 Seur Canarias"/>
    <n v="794.7"/>
    <n v="0"/>
    <s v="6240"/>
    <n v="624"/>
    <x v="1"/>
    <s v="7.a"/>
    <x v="1"/>
    <x v="1"/>
    <x v="0"/>
    <x v="0"/>
    <n v="7"/>
    <s v=" Transportes"/>
    <x v="3"/>
    <x v="0"/>
    <n v="9"/>
    <x v="1"/>
    <n v="-794.7"/>
    <n v="-1"/>
  </r>
  <r>
    <n v="2038"/>
    <d v="2010-09-12T00:00:00"/>
    <n v="62400017"/>
    <s v="GASTOS TRANSPORTES"/>
    <s v="FACT.8350 Seur Canarias"/>
    <n v="794.7"/>
    <n v="0"/>
    <s v="6240"/>
    <n v="624"/>
    <x v="1"/>
    <s v="7.a"/>
    <x v="1"/>
    <x v="1"/>
    <x v="0"/>
    <x v="0"/>
    <n v="7"/>
    <s v=" Transportes"/>
    <x v="3"/>
    <x v="0"/>
    <n v="9"/>
    <x v="1"/>
    <n v="-794.7"/>
    <n v="-1"/>
  </r>
  <r>
    <n v="2039"/>
    <d v="2010-09-12T00:00:00"/>
    <n v="62400018"/>
    <s v="GASTOS TRANSPORTES"/>
    <s v="FACT.8352 Seur Canarias"/>
    <n v="128.52000000000001"/>
    <n v="0"/>
    <s v="6240"/>
    <n v="624"/>
    <x v="1"/>
    <s v="7.a"/>
    <x v="1"/>
    <x v="1"/>
    <x v="0"/>
    <x v="0"/>
    <n v="7"/>
    <s v=" Transportes"/>
    <x v="3"/>
    <x v="0"/>
    <n v="9"/>
    <x v="1"/>
    <n v="-128.52000000000001"/>
    <n v="-1"/>
  </r>
  <r>
    <n v="901"/>
    <d v="2010-05-13T00:00:00"/>
    <n v="62200023"/>
    <s v="REPARACION Y CONSERVACION"/>
    <s v="FACT.2010001020 REPUETOS La Isla"/>
    <n v="275.99"/>
    <n v="0"/>
    <s v="6220"/>
    <n v="622"/>
    <x v="1"/>
    <s v="7.a"/>
    <x v="1"/>
    <x v="1"/>
    <x v="0"/>
    <x v="0"/>
    <n v="7"/>
    <s v=" Reparaciones y conservación"/>
    <x v="1"/>
    <x v="0"/>
    <n v="5"/>
    <x v="3"/>
    <n v="-275.99"/>
    <n v="-1"/>
  </r>
  <r>
    <n v="903"/>
    <d v="2010-05-13T00:00:00"/>
    <n v="62900005"/>
    <s v="OTROS GASTOS DE EXPLOTACION"/>
    <s v="RECIBO CABILDO Insular TASA CALIF.TERRITORI. "/>
    <n v="44.05"/>
    <n v="0"/>
    <s v="6290"/>
    <n v="629"/>
    <x v="1"/>
    <s v="7.a"/>
    <x v="1"/>
    <x v="1"/>
    <x v="0"/>
    <x v="0"/>
    <n v="7"/>
    <s v=" Otros servicios"/>
    <x v="6"/>
    <x v="0"/>
    <n v="5"/>
    <x v="3"/>
    <n v="-44.05"/>
    <n v="-1"/>
  </r>
  <r>
    <n v="1185"/>
    <d v="2010-06-13T00:00:00"/>
    <n v="70000099"/>
    <s v="VENTA ARENA 2%"/>
    <s v="FACT.FA8/110 Agustin AVILA AVILA"/>
    <n v="0"/>
    <n v="117.11"/>
    <s v="7000"/>
    <n v="700"/>
    <x v="2"/>
    <s v="1a"/>
    <x v="2"/>
    <x v="4"/>
    <x v="1"/>
    <x v="0"/>
    <n v="1"/>
    <s v=" Ventas de mercaderías"/>
    <x v="7"/>
    <x v="0"/>
    <n v="6"/>
    <x v="3"/>
    <n v="117.11"/>
    <n v="1"/>
  </r>
  <r>
    <n v="2321"/>
    <d v="2010-10-13T00:00:00"/>
    <n v="62200064"/>
    <s v="REPARACION Y CONSERVACION"/>
    <s v="FACT.2010001895 REPUESTOS La Isla"/>
    <n v="72.58"/>
    <n v="0"/>
    <s v="6220"/>
    <n v="622"/>
    <x v="1"/>
    <s v="7.a"/>
    <x v="1"/>
    <x v="1"/>
    <x v="0"/>
    <x v="0"/>
    <n v="7"/>
    <s v=" Reparaciones y conservación"/>
    <x v="1"/>
    <x v="0"/>
    <n v="10"/>
    <x v="2"/>
    <n v="-72.58"/>
    <n v="-1"/>
  </r>
  <r>
    <n v="2320"/>
    <d v="2010-10-13T00:00:00"/>
    <n v="62400039"/>
    <s v="GASTOS TRANSPORTES"/>
    <s v="FACT.435 C. Candita, S.L."/>
    <n v="25924.639999999999"/>
    <n v="0"/>
    <s v="6240"/>
    <n v="624"/>
    <x v="1"/>
    <s v="7.a"/>
    <x v="1"/>
    <x v="1"/>
    <x v="0"/>
    <x v="0"/>
    <n v="7"/>
    <s v=" Transportes"/>
    <x v="3"/>
    <x v="0"/>
    <n v="10"/>
    <x v="2"/>
    <n v="-25924.639999999999"/>
    <n v="-1"/>
  </r>
  <r>
    <n v="2619"/>
    <d v="2010-11-13T00:00:00"/>
    <n v="70000201"/>
    <s v="VENTA ARENA 2%"/>
    <s v="FACT.FA8/225 CONSTRUC. Verga"/>
    <n v="0"/>
    <n v="106.7"/>
    <s v="7000"/>
    <n v="700"/>
    <x v="2"/>
    <s v="1a"/>
    <x v="2"/>
    <x v="4"/>
    <x v="1"/>
    <x v="0"/>
    <n v="1"/>
    <s v=" Ventas de mercaderías"/>
    <x v="7"/>
    <x v="0"/>
    <n v="11"/>
    <x v="2"/>
    <n v="106.7"/>
    <n v="1"/>
  </r>
  <r>
    <n v="64"/>
    <d v="2010-01-14T00:00:00"/>
    <n v="60800000"/>
    <s v="DEVOLUCION DE COMPRAS Y OPERACIONES "/>
    <s v="DEVOL.FACTS.REPUESTOS La Isla"/>
    <n v="0"/>
    <n v="351.87"/>
    <s v="6080"/>
    <n v="608"/>
    <x v="0"/>
    <s v="4.a"/>
    <x v="0"/>
    <x v="0"/>
    <x v="0"/>
    <x v="0"/>
    <n v="4"/>
    <s v=" Devoluciones de compras y operaciones similares"/>
    <x v="14"/>
    <x v="0"/>
    <n v="1"/>
    <x v="0"/>
    <n v="351.87"/>
    <n v="1"/>
  </r>
  <r>
    <n v="230"/>
    <d v="2010-02-14T00:00:00"/>
    <n v="60700003"/>
    <s v="TRABAJOS REALIZADOS POR OTRAS EMPRESAS"/>
    <s v="FACT.F08/5 ROTURACIONES julio"/>
    <n v="253.5"/>
    <n v="0"/>
    <s v="6070"/>
    <n v="607"/>
    <x v="0"/>
    <s v="4.c"/>
    <x v="0"/>
    <x v="3"/>
    <x v="0"/>
    <x v="0"/>
    <n v="4"/>
    <s v=" Trabajos realizados por otras empresas"/>
    <x v="4"/>
    <x v="0"/>
    <n v="2"/>
    <x v="0"/>
    <n v="-253.5"/>
    <n v="-1"/>
  </r>
  <r>
    <n v="223"/>
    <d v="2010-02-14T00:00:00"/>
    <n v="70000018"/>
    <s v="VENTA ARENA 2%"/>
    <s v="FACT.FA8/21 CABILDO INSULAR DE Insular"/>
    <n v="0"/>
    <n v="2192.67"/>
    <s v="7000"/>
    <n v="700"/>
    <x v="2"/>
    <s v="1a"/>
    <x v="2"/>
    <x v="4"/>
    <x v="1"/>
    <x v="0"/>
    <n v="1"/>
    <s v=" Ventas de mercaderías"/>
    <x v="7"/>
    <x v="0"/>
    <n v="2"/>
    <x v="0"/>
    <n v="2192.67"/>
    <n v="1"/>
  </r>
  <r>
    <n v="224"/>
    <d v="2010-02-14T00:00:00"/>
    <n v="70800000"/>
    <s v="DEVOLUCIONES DE VENTAS Y OPERACIONES "/>
    <s v="ABONO FA8/22 CABILDO INSULAR DE Insular"/>
    <n v="1040"/>
    <n v="0"/>
    <s v="7080"/>
    <n v="708"/>
    <x v="2"/>
    <s v="1a"/>
    <x v="2"/>
    <x v="4"/>
    <x v="1"/>
    <x v="0"/>
    <n v="1"/>
    <s v=" Devoluciones de ventas y operaciones similares"/>
    <x v="9"/>
    <x v="0"/>
    <n v="2"/>
    <x v="0"/>
    <n v="-1040"/>
    <n v="-1"/>
  </r>
  <r>
    <n v="225"/>
    <d v="2010-02-14T00:00:00"/>
    <n v="70800001"/>
    <s v="DEVOLUCIONES DE VENTAS Y OPERACIONES "/>
    <s v="ABONO FA8/23 CABILDO INSULAR Insular"/>
    <n v="1152.67"/>
    <n v="0"/>
    <s v="7080"/>
    <n v="708"/>
    <x v="2"/>
    <s v="1a"/>
    <x v="2"/>
    <x v="4"/>
    <x v="1"/>
    <x v="0"/>
    <n v="1"/>
    <s v=" Devoluciones de ventas y operaciones similares"/>
    <x v="9"/>
    <x v="0"/>
    <n v="2"/>
    <x v="0"/>
    <n v="-1152.67"/>
    <n v="-1"/>
  </r>
  <r>
    <n v="660"/>
    <d v="2010-04-14T00:00:00"/>
    <n v="62200019"/>
    <s v="REPARACION Y CONSERVACION"/>
    <s v="FACT.701181 DESGASTES La Isla"/>
    <n v="641.20000000000005"/>
    <n v="0"/>
    <s v="6220"/>
    <n v="622"/>
    <x v="1"/>
    <s v="7.a"/>
    <x v="1"/>
    <x v="1"/>
    <x v="0"/>
    <x v="0"/>
    <n v="7"/>
    <s v=" Reparaciones y conservación"/>
    <x v="1"/>
    <x v="0"/>
    <n v="4"/>
    <x v="3"/>
    <n v="-641.20000000000005"/>
    <n v="-1"/>
  </r>
  <r>
    <n v="1765"/>
    <d v="2010-08-14T00:00:00"/>
    <n v="62200052"/>
    <s v="REPARACION Y CONSERVACION"/>
    <s v="FACT.6652 TALLER AUTOMOVIL Paco"/>
    <n v="2240.71"/>
    <n v="0"/>
    <s v="6220"/>
    <n v="622"/>
    <x v="1"/>
    <s v="7.a"/>
    <x v="1"/>
    <x v="1"/>
    <x v="0"/>
    <x v="0"/>
    <n v="7"/>
    <s v=" Reparaciones y conservación"/>
    <x v="1"/>
    <x v="0"/>
    <n v="8"/>
    <x v="1"/>
    <n v="-2240.71"/>
    <n v="-1"/>
  </r>
  <r>
    <n v="2638"/>
    <d v="2010-11-14T00:00:00"/>
    <n v="62900015"/>
    <s v="OTROS GASTOS DE EXPLOTACION"/>
    <s v="FACT.46 JUAN Siverio RAMIREZ"/>
    <n v="662.4"/>
    <n v="0"/>
    <s v="6290"/>
    <n v="629"/>
    <x v="1"/>
    <s v="7.a"/>
    <x v="1"/>
    <x v="1"/>
    <x v="0"/>
    <x v="0"/>
    <n v="7"/>
    <s v=" Otros servicios"/>
    <x v="6"/>
    <x v="0"/>
    <n v="11"/>
    <x v="2"/>
    <n v="-662.4"/>
    <n v="-1"/>
  </r>
  <r>
    <n v="445"/>
    <d v="2010-03-15T00:00:00"/>
    <n v="62200016"/>
    <s v="REPARACION Y CONSERVACION"/>
    <s v="FACT.2010000615 REPUESTOS La Isla"/>
    <n v="1600.66"/>
    <n v="0"/>
    <s v="6220"/>
    <n v="622"/>
    <x v="1"/>
    <s v="7.a"/>
    <x v="1"/>
    <x v="1"/>
    <x v="0"/>
    <x v="0"/>
    <n v="7"/>
    <s v=" Reparaciones y conservación"/>
    <x v="1"/>
    <x v="0"/>
    <n v="3"/>
    <x v="0"/>
    <n v="-1600.66"/>
    <n v="-1"/>
  </r>
  <r>
    <n v="662"/>
    <d v="2010-04-15T00:00:00"/>
    <n v="62900002"/>
    <s v="OTROS GASTOS DE EXPLOTACION"/>
    <s v="FACT.24 JUAN Siverio RAMIREZ"/>
    <n v="818.43"/>
    <n v="0"/>
    <s v="6290"/>
    <n v="629"/>
    <x v="1"/>
    <s v="7.a"/>
    <x v="1"/>
    <x v="1"/>
    <x v="0"/>
    <x v="0"/>
    <n v="7"/>
    <s v=" Otros servicios"/>
    <x v="6"/>
    <x v="0"/>
    <n v="4"/>
    <x v="3"/>
    <n v="-818.43"/>
    <n v="-1"/>
  </r>
  <r>
    <n v="1507"/>
    <d v="2010-07-15T00:00:00"/>
    <n v="70000116"/>
    <s v="VENTA ARENA 2%"/>
    <s v="FACT.FA8/130 JOSE Padrón. Machacado"/>
    <n v="0"/>
    <n v="67.98"/>
    <s v="7000"/>
    <n v="700"/>
    <x v="2"/>
    <s v="1a"/>
    <x v="2"/>
    <x v="4"/>
    <x v="1"/>
    <x v="0"/>
    <n v="1"/>
    <s v=" Ventas de mercaderías"/>
    <x v="7"/>
    <x v="0"/>
    <n v="7"/>
    <x v="1"/>
    <n v="67.98"/>
    <n v="1"/>
  </r>
  <r>
    <n v="1508"/>
    <d v="2010-07-15T00:00:00"/>
    <n v="70000117"/>
    <s v="VENTA ARENA 2%"/>
    <s v="FACT.FA8/131 J.Juan Luis Pinto"/>
    <n v="0"/>
    <n v="30.36"/>
    <s v="7000"/>
    <n v="700"/>
    <x v="2"/>
    <s v="1a"/>
    <x v="2"/>
    <x v="4"/>
    <x v="1"/>
    <x v="0"/>
    <n v="1"/>
    <s v=" Ventas de mercaderías"/>
    <x v="7"/>
    <x v="0"/>
    <n v="7"/>
    <x v="1"/>
    <n v="30.36"/>
    <n v="1"/>
  </r>
  <r>
    <n v="2049"/>
    <d v="2010-09-15T00:00:00"/>
    <n v="62400019"/>
    <s v="GASTOS TRANSPORTES"/>
    <s v="FACT.8400 Seur Canarias"/>
    <n v="119.57"/>
    <n v="0"/>
    <s v="6240"/>
    <n v="624"/>
    <x v="1"/>
    <s v="7.a"/>
    <x v="1"/>
    <x v="1"/>
    <x v="0"/>
    <x v="0"/>
    <n v="7"/>
    <s v=" Transportes"/>
    <x v="3"/>
    <x v="0"/>
    <n v="9"/>
    <x v="1"/>
    <n v="-119.57"/>
    <n v="-1"/>
  </r>
  <r>
    <n v="2050"/>
    <d v="2010-09-15T00:00:00"/>
    <n v="62900009"/>
    <s v="OTROS GASTOS DE EXPLOTACION"/>
    <s v="FACT.38 JUAN Siverio RAMIREZ"/>
    <n v="593.76"/>
    <n v="0"/>
    <s v="6290"/>
    <n v="629"/>
    <x v="1"/>
    <s v="7.a"/>
    <x v="1"/>
    <x v="1"/>
    <x v="0"/>
    <x v="0"/>
    <n v="7"/>
    <s v=" Otros servicios"/>
    <x v="6"/>
    <x v="0"/>
    <n v="9"/>
    <x v="1"/>
    <n v="-593.76"/>
    <n v="-1"/>
  </r>
  <r>
    <n v="2335"/>
    <d v="2010-10-15T00:00:00"/>
    <n v="60100000"/>
    <s v="COMPRAS MATERIAS PRIMAS"/>
    <s v="FACT.3/2010 UTE canaria"/>
    <n v="7425"/>
    <n v="0"/>
    <s v="6010"/>
    <n v="601"/>
    <x v="0"/>
    <s v="4.b"/>
    <x v="0"/>
    <x v="2"/>
    <x v="0"/>
    <x v="0"/>
    <n v="4"/>
    <s v=" Compras de materias primas"/>
    <x v="15"/>
    <x v="0"/>
    <n v="10"/>
    <x v="2"/>
    <n v="-7425"/>
    <n v="-1"/>
  </r>
  <r>
    <n v="2333"/>
    <d v="2010-10-15T00:00:00"/>
    <n v="62900010"/>
    <s v="OTROS GASTOS DE EXPLOTACION"/>
    <s v="FACT.2010.LZ.525 AzuparO, S.L."/>
    <n v="126.5"/>
    <n v="0"/>
    <s v="6290"/>
    <n v="629"/>
    <x v="1"/>
    <s v="7.a"/>
    <x v="1"/>
    <x v="1"/>
    <x v="0"/>
    <x v="0"/>
    <n v="7"/>
    <s v=" Otros servicios"/>
    <x v="6"/>
    <x v="0"/>
    <n v="10"/>
    <x v="2"/>
    <n v="-126.5"/>
    <n v="-1"/>
  </r>
  <r>
    <n v="2640"/>
    <d v="2010-11-15T00:00:00"/>
    <n v="60100002"/>
    <s v="COMPRAS MATERIAS PRIMAS"/>
    <s v="FACT.UN 1089700001 UTE canaria"/>
    <n v="8317.5"/>
    <n v="0"/>
    <s v="6010"/>
    <n v="601"/>
    <x v="0"/>
    <s v="4.b"/>
    <x v="0"/>
    <x v="2"/>
    <x v="0"/>
    <x v="0"/>
    <n v="4"/>
    <s v=" Compras de materias primas"/>
    <x v="15"/>
    <x v="0"/>
    <n v="11"/>
    <x v="2"/>
    <n v="-8317.5"/>
    <n v="-1"/>
  </r>
  <r>
    <n v="2906"/>
    <d v="2010-12-15T00:00:00"/>
    <n v="60100004"/>
    <s v="COMPRAS MATERIAS PRIMAS"/>
    <s v="FACT. UN1089700005 UTE canaria"/>
    <n v="7092"/>
    <n v="0"/>
    <s v="6010"/>
    <n v="601"/>
    <x v="0"/>
    <s v="4.b"/>
    <x v="0"/>
    <x v="2"/>
    <x v="0"/>
    <x v="0"/>
    <n v="4"/>
    <s v=" Compras de materias primas"/>
    <x v="15"/>
    <x v="0"/>
    <n v="12"/>
    <x v="2"/>
    <n v="-7092"/>
    <n v="-1"/>
  </r>
  <r>
    <n v="2903"/>
    <d v="2010-12-15T00:00:00"/>
    <n v="60700001"/>
    <s v="TRABAJOS REALIZ. POR OTRAS EMPRESA NAVE "/>
    <s v="FACT.A/815 CERRAJERIA Los Vientos"/>
    <n v="1149"/>
    <n v="0"/>
    <s v="6070"/>
    <n v="607"/>
    <x v="0"/>
    <s v="4.c"/>
    <x v="0"/>
    <x v="3"/>
    <x v="0"/>
    <x v="0"/>
    <n v="4"/>
    <s v=" Trabajos realizados por otras empresas"/>
    <x v="4"/>
    <x v="0"/>
    <n v="12"/>
    <x v="2"/>
    <n v="-1149"/>
    <n v="-1"/>
  </r>
  <r>
    <n v="2904"/>
    <d v="2010-12-15T00:00:00"/>
    <n v="62200072"/>
    <s v="REPARACION Y CONSERVACION"/>
    <s v="FACT.101/2010 Controller Palmas, S.L.U."/>
    <n v="6565.28"/>
    <n v="0"/>
    <s v="6220"/>
    <n v="622"/>
    <x v="1"/>
    <s v="7.a"/>
    <x v="1"/>
    <x v="1"/>
    <x v="0"/>
    <x v="0"/>
    <n v="7"/>
    <s v=" Reparaciones y conservación"/>
    <x v="1"/>
    <x v="0"/>
    <n v="12"/>
    <x v="2"/>
    <n v="-6565.28"/>
    <n v="-1"/>
  </r>
  <r>
    <n v="2905"/>
    <d v="2010-12-15T00:00:00"/>
    <n v="62200073"/>
    <s v="REPARACION Y CONSERVACION"/>
    <s v="FACT.102/2010 Controller Palmas, S.L."/>
    <n v="1303.8"/>
    <n v="0"/>
    <s v="6220"/>
    <n v="622"/>
    <x v="1"/>
    <s v="7.a"/>
    <x v="1"/>
    <x v="1"/>
    <x v="0"/>
    <x v="0"/>
    <n v="7"/>
    <s v=" Reparaciones y conservación"/>
    <x v="1"/>
    <x v="0"/>
    <n v="12"/>
    <x v="2"/>
    <n v="-1303.8"/>
    <n v="-1"/>
  </r>
  <r>
    <n v="74"/>
    <d v="2010-01-16T00:00:00"/>
    <n v="60700001"/>
    <s v="TRABAJOS REALIZADOS POR OTRAS EMPRESAS"/>
    <s v="FACT.F08/2 ROTURACIONES julio"/>
    <n v="680.75"/>
    <n v="0"/>
    <s v="6070"/>
    <n v="607"/>
    <x v="0"/>
    <s v="4.c"/>
    <x v="0"/>
    <x v="3"/>
    <x v="0"/>
    <x v="0"/>
    <n v="4"/>
    <s v=" Trabajos realizados por otras empresas"/>
    <x v="4"/>
    <x v="0"/>
    <n v="1"/>
    <x v="0"/>
    <n v="-680.75"/>
    <n v="-1"/>
  </r>
  <r>
    <n v="1201"/>
    <d v="2010-06-16T00:00:00"/>
    <n v="62200037"/>
    <s v="REPARACION Y CONSERVACION"/>
    <s v="FACT.0054/08 CERRAJERIA LOS perritos"/>
    <n v="6089"/>
    <n v="0"/>
    <s v="6220"/>
    <n v="622"/>
    <x v="1"/>
    <s v="7.a"/>
    <x v="1"/>
    <x v="1"/>
    <x v="0"/>
    <x v="0"/>
    <n v="7"/>
    <s v=" Reparaciones y conservación"/>
    <x v="1"/>
    <x v="0"/>
    <n v="6"/>
    <x v="3"/>
    <n v="-6089"/>
    <n v="-1"/>
  </r>
  <r>
    <n v="2058"/>
    <d v="2010-09-16T00:00:00"/>
    <n v="62400020"/>
    <s v="GASTOS TRANSPORTES"/>
    <s v="FACT.8419 Seur Canarias"/>
    <n v="80.23"/>
    <n v="0"/>
    <s v="6240"/>
    <n v="624"/>
    <x v="1"/>
    <s v="7.a"/>
    <x v="1"/>
    <x v="1"/>
    <x v="0"/>
    <x v="0"/>
    <n v="7"/>
    <s v=" Transportes"/>
    <x v="3"/>
    <x v="0"/>
    <n v="9"/>
    <x v="1"/>
    <n v="-80.23"/>
    <n v="-1"/>
  </r>
  <r>
    <n v="2643"/>
    <d v="2010-11-16T00:00:00"/>
    <n v="66500002"/>
    <s v="INTERESES DESCUENTOS EFECTOS"/>
    <s v="PAGO PAGARE VTO.16/11/08 Trackotro"/>
    <n v="195.62"/>
    <n v="0"/>
    <s v="6650"/>
    <n v="665"/>
    <x v="5"/>
    <s v="15.b"/>
    <x v="5"/>
    <x v="8"/>
    <x v="0"/>
    <x v="1"/>
    <n v="15"/>
    <s v=" Intereses por descuento de efectos"/>
    <x v="16"/>
    <x v="0"/>
    <n v="11"/>
    <x v="2"/>
    <n v="-195.62"/>
    <n v="-1"/>
  </r>
  <r>
    <n v="450"/>
    <d v="2010-03-17T00:00:00"/>
    <n v="62200017"/>
    <s v="REPARACION Y CONSERVACION"/>
    <s v="FACT.701100 DESGASTES La Isla"/>
    <n v="389.75"/>
    <n v="0"/>
    <s v="6220"/>
    <n v="622"/>
    <x v="1"/>
    <s v="7.a"/>
    <x v="1"/>
    <x v="1"/>
    <x v="0"/>
    <x v="0"/>
    <n v="7"/>
    <s v=" Reparaciones y conservación"/>
    <x v="1"/>
    <x v="0"/>
    <n v="3"/>
    <x v="0"/>
    <n v="-389.75"/>
    <n v="-1"/>
  </r>
  <r>
    <n v="676"/>
    <d v="2010-04-17T00:00:00"/>
    <n v="62200020"/>
    <s v="REPARACION Y CONSERVACION"/>
    <s v="FACT.2010000878 REPUESTOS La Isla"/>
    <n v="2209.64"/>
    <n v="0"/>
    <s v="6220"/>
    <n v="622"/>
    <x v="1"/>
    <s v="7.a"/>
    <x v="1"/>
    <x v="1"/>
    <x v="0"/>
    <x v="0"/>
    <n v="7"/>
    <s v=" Reparaciones y conservación"/>
    <x v="1"/>
    <x v="0"/>
    <n v="4"/>
    <x v="3"/>
    <n v="-2209.64"/>
    <n v="-1"/>
  </r>
  <r>
    <n v="1209"/>
    <d v="2010-06-17T00:00:00"/>
    <n v="70000100"/>
    <s v="VENTA ARENA 2%"/>
    <s v="FACT.FA8/111 Mª Begoña Padrón. PEREZ"/>
    <n v="0"/>
    <n v="344.3"/>
    <s v="7000"/>
    <n v="700"/>
    <x v="2"/>
    <s v="1a"/>
    <x v="2"/>
    <x v="4"/>
    <x v="1"/>
    <x v="0"/>
    <n v="1"/>
    <s v=" Ventas de mercaderías"/>
    <x v="7"/>
    <x v="0"/>
    <n v="6"/>
    <x v="3"/>
    <n v="344.3"/>
    <n v="1"/>
  </r>
  <r>
    <n v="1211"/>
    <d v="2010-06-17T00:00:00"/>
    <n v="70800007"/>
    <s v="DEVOLUCIONES DE VENTAS Y OPERACIONES "/>
    <s v="ABONO FACT.FA8/112 González VIERA"/>
    <n v="438.16"/>
    <n v="0"/>
    <s v="7080"/>
    <n v="708"/>
    <x v="2"/>
    <s v="1a"/>
    <x v="2"/>
    <x v="4"/>
    <x v="1"/>
    <x v="0"/>
    <n v="1"/>
    <s v=" Devoluciones de ventas y operaciones similares"/>
    <x v="9"/>
    <x v="0"/>
    <n v="6"/>
    <x v="3"/>
    <n v="-438.16"/>
    <n v="-1"/>
  </r>
  <r>
    <n v="1536"/>
    <d v="2010-07-17T00:00:00"/>
    <n v="62200048"/>
    <s v="REPARACION Y CONSERVACION"/>
    <s v="FACT.1467 REPUESTOS La Isla"/>
    <n v="226.6"/>
    <n v="0"/>
    <s v="6220"/>
    <n v="622"/>
    <x v="1"/>
    <s v="7.a"/>
    <x v="1"/>
    <x v="1"/>
    <x v="0"/>
    <x v="0"/>
    <n v="7"/>
    <s v=" Reparaciones y conservación"/>
    <x v="1"/>
    <x v="0"/>
    <n v="7"/>
    <x v="1"/>
    <n v="-226.6"/>
    <n v="-1"/>
  </r>
  <r>
    <n v="1526"/>
    <d v="2010-07-17T00:00:00"/>
    <n v="70000118"/>
    <s v="VENTA ARENA 2%"/>
    <s v="FACT.FA8/132 Berto PEREZ DIAZ"/>
    <n v="0"/>
    <n v="46.31"/>
    <s v="7000"/>
    <n v="700"/>
    <x v="2"/>
    <s v="1a"/>
    <x v="2"/>
    <x v="4"/>
    <x v="1"/>
    <x v="0"/>
    <n v="1"/>
    <s v=" Ventas de mercaderías"/>
    <x v="7"/>
    <x v="0"/>
    <n v="7"/>
    <x v="1"/>
    <n v="46.31"/>
    <n v="1"/>
  </r>
  <r>
    <n v="2066"/>
    <d v="2010-09-17T00:00:00"/>
    <n v="60200010"/>
    <s v="COMPRA DE OTROS APROVISIONAMIENTOS"/>
    <s v="FACT.FV/9068 FERRET. RDG. Y Padrón."/>
    <n v="50.8"/>
    <n v="0"/>
    <s v="6020"/>
    <n v="602"/>
    <x v="0"/>
    <s v="4.b"/>
    <x v="0"/>
    <x v="2"/>
    <x v="0"/>
    <x v="0"/>
    <n v="4"/>
    <s v=" Compras de otros aprovisionamientos"/>
    <x v="2"/>
    <x v="0"/>
    <n v="9"/>
    <x v="1"/>
    <n v="-50.8"/>
    <n v="-1"/>
  </r>
  <r>
    <n v="2067"/>
    <d v="2010-09-17T00:00:00"/>
    <n v="62200057"/>
    <s v="REPARACION Y CONSERVACION"/>
    <s v="FACT.2824 TALLER Tito"/>
    <n v="60"/>
    <n v="0"/>
    <s v="6220"/>
    <n v="622"/>
    <x v="1"/>
    <s v="7.a"/>
    <x v="1"/>
    <x v="1"/>
    <x v="0"/>
    <x v="0"/>
    <n v="7"/>
    <s v=" Reparaciones y conservación"/>
    <x v="1"/>
    <x v="0"/>
    <n v="9"/>
    <x v="1"/>
    <n v="-60"/>
    <n v="-1"/>
  </r>
  <r>
    <n v="2064"/>
    <d v="2010-09-17T00:00:00"/>
    <n v="62400021"/>
    <s v="GASTOS TRANSPORTES"/>
    <s v="FACT.8435 Seur Canarias"/>
    <n v="104"/>
    <n v="0"/>
    <s v="6240"/>
    <n v="624"/>
    <x v="1"/>
    <s v="7.a"/>
    <x v="1"/>
    <x v="1"/>
    <x v="0"/>
    <x v="0"/>
    <n v="7"/>
    <s v=" Transportes"/>
    <x v="3"/>
    <x v="0"/>
    <n v="9"/>
    <x v="1"/>
    <n v="-104"/>
    <n v="-1"/>
  </r>
  <r>
    <n v="2065"/>
    <d v="2010-09-17T00:00:00"/>
    <n v="62400022"/>
    <s v="GASTOS TRANSPORTES"/>
    <s v="FACT.8458 Seur Canarias"/>
    <n v="140.44"/>
    <n v="0"/>
    <s v="6240"/>
    <n v="624"/>
    <x v="1"/>
    <s v="7.a"/>
    <x v="1"/>
    <x v="1"/>
    <x v="0"/>
    <x v="0"/>
    <n v="7"/>
    <s v=" Transportes"/>
    <x v="3"/>
    <x v="0"/>
    <n v="9"/>
    <x v="1"/>
    <n v="-140.44"/>
    <n v="-1"/>
  </r>
  <r>
    <n v="2061"/>
    <d v="2010-09-17T00:00:00"/>
    <n v="62600000"/>
    <s v="SERVICIOS BANCARIOS Y SIMILARES"/>
    <s v="COBRO FACT.FA8/164 Ruben GARCIA"/>
    <n v="0.3"/>
    <n v="0"/>
    <s v="6260"/>
    <n v="626"/>
    <x v="1"/>
    <s v="7.a"/>
    <x v="1"/>
    <x v="1"/>
    <x v="0"/>
    <x v="0"/>
    <n v="7"/>
    <s v=" Servicios bancarios y similares"/>
    <x v="10"/>
    <x v="0"/>
    <n v="9"/>
    <x v="1"/>
    <n v="-0.3"/>
    <n v="-1"/>
  </r>
  <r>
    <n v="2362"/>
    <d v="2010-10-17T00:00:00"/>
    <n v="66500001"/>
    <s v="INTERESES DESCUENTOS EFECTOS"/>
    <s v="PAGO FACTS. González VIERA (PAGARE VTO.26/09/08)"/>
    <n v="1255.25"/>
    <n v="0"/>
    <s v="6650"/>
    <n v="665"/>
    <x v="5"/>
    <s v="15.b"/>
    <x v="5"/>
    <x v="8"/>
    <x v="0"/>
    <x v="1"/>
    <n v="15"/>
    <s v=" Intereses por descuento de efectos"/>
    <x v="16"/>
    <x v="0"/>
    <n v="10"/>
    <x v="2"/>
    <n v="-1255.25"/>
    <n v="-1"/>
  </r>
  <r>
    <n v="2346"/>
    <d v="2010-10-17T00:00:00"/>
    <n v="70000182"/>
    <s v="VENTA ARENA 2%"/>
    <s v="FACT.FA8/203 CARLOS Candita"/>
    <n v="0"/>
    <n v="380.82"/>
    <s v="7000"/>
    <n v="700"/>
    <x v="2"/>
    <s v="1a"/>
    <x v="2"/>
    <x v="4"/>
    <x v="1"/>
    <x v="0"/>
    <n v="1"/>
    <s v=" Ventas de mercaderías"/>
    <x v="7"/>
    <x v="0"/>
    <n v="10"/>
    <x v="2"/>
    <n v="380.82"/>
    <n v="1"/>
  </r>
  <r>
    <n v="2654"/>
    <d v="2010-11-17T00:00:00"/>
    <n v="70000202"/>
    <s v="VENTA ARENA 2%"/>
    <s v="FACT.FA8/226 FRANSICO J. HDEZ. PEREZ"/>
    <n v="0"/>
    <n v="167.2"/>
    <s v="7000"/>
    <n v="700"/>
    <x v="2"/>
    <s v="1a"/>
    <x v="2"/>
    <x v="4"/>
    <x v="1"/>
    <x v="0"/>
    <n v="1"/>
    <s v=" Ventas de mercaderías"/>
    <x v="7"/>
    <x v="0"/>
    <n v="11"/>
    <x v="2"/>
    <n v="167.2"/>
    <n v="1"/>
  </r>
  <r>
    <n v="2656"/>
    <d v="2010-11-17T00:00:00"/>
    <n v="70000203"/>
    <s v="VENTA ARENA 2%"/>
    <s v="FACT.FA8/227 Ruben GARCIA"/>
    <n v="0"/>
    <n v="9.9"/>
    <s v="7000"/>
    <n v="700"/>
    <x v="2"/>
    <s v="1a"/>
    <x v="2"/>
    <x v="4"/>
    <x v="1"/>
    <x v="0"/>
    <n v="1"/>
    <s v=" Ventas de mercaderías"/>
    <x v="7"/>
    <x v="0"/>
    <n v="11"/>
    <x v="2"/>
    <n v="9.9"/>
    <n v="1"/>
  </r>
  <r>
    <n v="2927"/>
    <d v="2010-12-17T00:00:00"/>
    <n v="60200017"/>
    <s v="COMPRA DE OTROS APROVISIONAMIENTOS"/>
    <s v="FACT.FV/9422 FERRET. RDG. Y Padrón."/>
    <n v="386.96"/>
    <n v="0"/>
    <s v="6020"/>
    <n v="602"/>
    <x v="0"/>
    <s v="4.b"/>
    <x v="0"/>
    <x v="2"/>
    <x v="0"/>
    <x v="0"/>
    <n v="4"/>
    <s v=" Compras de otros aprovisionamientos"/>
    <x v="2"/>
    <x v="0"/>
    <n v="12"/>
    <x v="2"/>
    <n v="-386.96"/>
    <n v="-1"/>
  </r>
  <r>
    <n v="77"/>
    <d v="2010-01-18T00:00:00"/>
    <n v="62200003"/>
    <s v="REPARACION Y CONSERVACION"/>
    <s v="FACT.700879 DESGASTES La Isla"/>
    <n v="122.02"/>
    <n v="0"/>
    <s v="6220"/>
    <n v="622"/>
    <x v="1"/>
    <s v="7.a"/>
    <x v="1"/>
    <x v="1"/>
    <x v="0"/>
    <x v="0"/>
    <n v="7"/>
    <s v=" Reparaciones y conservación"/>
    <x v="1"/>
    <x v="0"/>
    <n v="1"/>
    <x v="0"/>
    <n v="-122.02"/>
    <n v="-1"/>
  </r>
  <r>
    <n v="240"/>
    <d v="2010-02-18T00:00:00"/>
    <n v="62200010"/>
    <s v="REPARACION Y CONSERVACION"/>
    <s v="FACT.701002 DESGASTES La Isla"/>
    <n v="302"/>
    <n v="0"/>
    <s v="6220"/>
    <n v="622"/>
    <x v="1"/>
    <s v="7.a"/>
    <x v="1"/>
    <x v="1"/>
    <x v="0"/>
    <x v="0"/>
    <n v="7"/>
    <s v=" Reparaciones y conservación"/>
    <x v="1"/>
    <x v="0"/>
    <n v="2"/>
    <x v="0"/>
    <n v="-302"/>
    <n v="-1"/>
  </r>
  <r>
    <n v="238"/>
    <d v="2010-02-18T00:00:00"/>
    <n v="70000019"/>
    <s v="VENTA ARENA 2%"/>
    <s v="FACT.FA8/24 Bety Pinto"/>
    <n v="0"/>
    <n v="48.6"/>
    <s v="7000"/>
    <n v="700"/>
    <x v="2"/>
    <s v="1a"/>
    <x v="2"/>
    <x v="4"/>
    <x v="1"/>
    <x v="0"/>
    <n v="1"/>
    <s v=" Ventas de mercaderías"/>
    <x v="7"/>
    <x v="0"/>
    <n v="2"/>
    <x v="0"/>
    <n v="48.6"/>
    <n v="1"/>
  </r>
  <r>
    <n v="239"/>
    <d v="2010-02-18T00:00:00"/>
    <n v="70000020"/>
    <s v="VENTA ARENA 2%"/>
    <s v="FACT.FA8/25 FERNANDO MEDINA Luis"/>
    <n v="0"/>
    <n v="45.74"/>
    <s v="7000"/>
    <n v="700"/>
    <x v="2"/>
    <s v="1a"/>
    <x v="2"/>
    <x v="4"/>
    <x v="1"/>
    <x v="0"/>
    <n v="1"/>
    <s v=" Ventas de mercaderías"/>
    <x v="7"/>
    <x v="0"/>
    <n v="2"/>
    <x v="0"/>
    <n v="45.74"/>
    <n v="1"/>
  </r>
  <r>
    <n v="461"/>
    <d v="2010-03-18T00:00:00"/>
    <n v="62200018"/>
    <s v="REPARACION Y CONSERVACION"/>
    <s v="FACT.2010000628 REPUESTOS La Isla"/>
    <n v="39.22"/>
    <n v="0"/>
    <s v="6220"/>
    <n v="622"/>
    <x v="1"/>
    <s v="7.a"/>
    <x v="1"/>
    <x v="1"/>
    <x v="0"/>
    <x v="0"/>
    <n v="7"/>
    <s v=" Reparaciones y conservación"/>
    <x v="1"/>
    <x v="0"/>
    <n v="3"/>
    <x v="0"/>
    <n v="-39.22"/>
    <n v="-1"/>
  </r>
  <r>
    <n v="1229"/>
    <d v="2010-06-18T00:00:00"/>
    <n v="62200038"/>
    <s v="REPARACION Y CONSERVACION"/>
    <s v="FACT.916350 Maquinaria ESPAÑA"/>
    <n v="266.39999999999998"/>
    <n v="0"/>
    <s v="6220"/>
    <n v="622"/>
    <x v="1"/>
    <s v="7.a"/>
    <x v="1"/>
    <x v="1"/>
    <x v="0"/>
    <x v="0"/>
    <n v="7"/>
    <s v=" Reparaciones y conservación"/>
    <x v="1"/>
    <x v="0"/>
    <n v="6"/>
    <x v="3"/>
    <n v="-266.39999999999998"/>
    <n v="-1"/>
  </r>
  <r>
    <n v="1233"/>
    <d v="2010-06-18T00:00:00"/>
    <n v="62200039"/>
    <s v="REPARACION Y CONSERVACION"/>
    <s v="FACT.1266 REPUESTOS La Isla"/>
    <n v="582.70000000000005"/>
    <n v="0"/>
    <s v="6220"/>
    <n v="622"/>
    <x v="1"/>
    <s v="7.a"/>
    <x v="1"/>
    <x v="1"/>
    <x v="0"/>
    <x v="0"/>
    <n v="7"/>
    <s v=" Reparaciones y conservación"/>
    <x v="1"/>
    <x v="0"/>
    <n v="6"/>
    <x v="3"/>
    <n v="-582.70000000000005"/>
    <n v="-1"/>
  </r>
  <r>
    <n v="1540"/>
    <d v="2010-07-18T00:00:00"/>
    <n v="60200004"/>
    <s v="COMPRA DE OTROS APROVISIONAMIENTOS"/>
    <s v="FACT.FV/8883 FERRET. RDG. Y Padrón."/>
    <n v="1343.91"/>
    <n v="0"/>
    <s v="6020"/>
    <n v="602"/>
    <x v="0"/>
    <s v="4.b"/>
    <x v="0"/>
    <x v="2"/>
    <x v="0"/>
    <x v="0"/>
    <n v="4"/>
    <s v=" Compras de otros aprovisionamientos"/>
    <x v="2"/>
    <x v="0"/>
    <n v="7"/>
    <x v="1"/>
    <n v="-1343.91"/>
    <n v="-1"/>
  </r>
  <r>
    <n v="1541"/>
    <d v="2010-07-18T00:00:00"/>
    <n v="62200049"/>
    <s v="REPARACION Y CONSERVACION"/>
    <s v="FACT.1077102 Maquinaria ESPAÑA"/>
    <n v="55"/>
    <n v="0"/>
    <s v="6220"/>
    <n v="622"/>
    <x v="1"/>
    <s v="7.a"/>
    <x v="1"/>
    <x v="1"/>
    <x v="0"/>
    <x v="0"/>
    <n v="7"/>
    <s v=" Reparaciones y conservación"/>
    <x v="1"/>
    <x v="0"/>
    <n v="7"/>
    <x v="1"/>
    <n v="-55"/>
    <n v="-1"/>
  </r>
  <r>
    <n v="1777"/>
    <d v="2010-08-18T00:00:00"/>
    <n v="62200053"/>
    <s v="REPARACION Y CONSERVACION"/>
    <s v="FACT.2010001643 REPUESTOS La Isla"/>
    <n v="250.26"/>
    <n v="0"/>
    <s v="6220"/>
    <n v="622"/>
    <x v="1"/>
    <s v="7.a"/>
    <x v="1"/>
    <x v="1"/>
    <x v="0"/>
    <x v="0"/>
    <n v="7"/>
    <s v=" Reparaciones y conservación"/>
    <x v="1"/>
    <x v="0"/>
    <n v="8"/>
    <x v="1"/>
    <n v="-250.26"/>
    <n v="-1"/>
  </r>
  <r>
    <n v="2074"/>
    <d v="2010-09-18T00:00:00"/>
    <n v="62400023"/>
    <s v="GASTOS TRANSPORTES"/>
    <s v="FACT.8474 Seur Canarias"/>
    <n v="73.61"/>
    <n v="0"/>
    <s v="6240"/>
    <n v="624"/>
    <x v="1"/>
    <s v="7.a"/>
    <x v="1"/>
    <x v="1"/>
    <x v="0"/>
    <x v="0"/>
    <n v="7"/>
    <s v=" Transportes"/>
    <x v="3"/>
    <x v="0"/>
    <n v="9"/>
    <x v="1"/>
    <n v="-73.61"/>
    <n v="-1"/>
  </r>
  <r>
    <n v="2075"/>
    <d v="2010-09-18T00:00:00"/>
    <n v="62400024"/>
    <s v="GASTOS TRANSPORTES"/>
    <s v="FACT.8477 Seur Canarias"/>
    <n v="45"/>
    <n v="0"/>
    <s v="6240"/>
    <n v="624"/>
    <x v="1"/>
    <s v="7.a"/>
    <x v="1"/>
    <x v="1"/>
    <x v="0"/>
    <x v="0"/>
    <n v="7"/>
    <s v=" Transportes"/>
    <x v="3"/>
    <x v="0"/>
    <n v="9"/>
    <x v="1"/>
    <n v="-45"/>
    <n v="-1"/>
  </r>
  <r>
    <n v="2091"/>
    <d v="2010-09-18T00:00:00"/>
    <n v="62600000"/>
    <s v="SERVICIOS BANCARIOS Y SIMILARES"/>
    <s v="COBRO FACT.FA8/180-FA8/179 CARRET. Los Vientos UTE"/>
    <n v="246.14"/>
    <n v="0"/>
    <s v="6260"/>
    <n v="626"/>
    <x v="1"/>
    <s v="7.a"/>
    <x v="1"/>
    <x v="1"/>
    <x v="0"/>
    <x v="0"/>
    <n v="7"/>
    <s v=" Servicios bancarios y similares"/>
    <x v="10"/>
    <x v="0"/>
    <n v="9"/>
    <x v="1"/>
    <n v="-246.14"/>
    <n v="-1"/>
  </r>
  <r>
    <n v="2662"/>
    <d v="2010-11-18T00:00:00"/>
    <n v="70000204"/>
    <s v="VENTA ARENA 2%"/>
    <s v="FACT.FA8/228 CABILDO INSULAR DE Insular"/>
    <n v="0"/>
    <n v="450"/>
    <s v="7000"/>
    <n v="700"/>
    <x v="2"/>
    <s v="1a"/>
    <x v="2"/>
    <x v="4"/>
    <x v="1"/>
    <x v="0"/>
    <n v="1"/>
    <s v=" Ventas de mercaderías"/>
    <x v="7"/>
    <x v="0"/>
    <n v="11"/>
    <x v="2"/>
    <n v="450"/>
    <n v="1"/>
  </r>
  <r>
    <n v="2935"/>
    <d v="2010-12-18T00:00:00"/>
    <n v="62400043"/>
    <s v="GASTOS TRANSPORTES"/>
    <s v="FACT.468 C. Candita, S.L."/>
    <n v="3486"/>
    <n v="0"/>
    <s v="6240"/>
    <n v="624"/>
    <x v="1"/>
    <s v="7.a"/>
    <x v="1"/>
    <x v="1"/>
    <x v="0"/>
    <x v="0"/>
    <n v="7"/>
    <s v=" Transportes"/>
    <x v="3"/>
    <x v="0"/>
    <n v="12"/>
    <x v="2"/>
    <n v="-3486"/>
    <n v="-1"/>
  </r>
  <r>
    <n v="2942"/>
    <d v="2010-12-18T00:00:00"/>
    <n v="70000225"/>
    <s v="VENTA ARENA 2%"/>
    <s v="FACT.FA8/251 Gespin"/>
    <n v="0"/>
    <n v="9180"/>
    <s v="7000"/>
    <n v="700"/>
    <x v="2"/>
    <s v="1a"/>
    <x v="2"/>
    <x v="4"/>
    <x v="1"/>
    <x v="0"/>
    <n v="1"/>
    <s v=" Ventas de mercaderías"/>
    <x v="7"/>
    <x v="0"/>
    <n v="12"/>
    <x v="2"/>
    <n v="9180"/>
    <n v="1"/>
  </r>
  <r>
    <n v="248"/>
    <d v="2010-02-19T00:00:00"/>
    <n v="62200011"/>
    <s v="REPARACION Y CONSERVACION"/>
    <s v="FACT.262335 Maquinaria ESPAÑA"/>
    <n v="237.6"/>
    <n v="0"/>
    <s v="6220"/>
    <n v="622"/>
    <x v="1"/>
    <s v="7.a"/>
    <x v="1"/>
    <x v="1"/>
    <x v="0"/>
    <x v="0"/>
    <n v="7"/>
    <s v=" Reparaciones y conservación"/>
    <x v="1"/>
    <x v="0"/>
    <n v="2"/>
    <x v="0"/>
    <n v="-237.6"/>
    <n v="-1"/>
  </r>
  <r>
    <n v="1234"/>
    <d v="2010-06-19T00:00:00"/>
    <n v="62200040"/>
    <s v="REPARACION Y CONSERVACION"/>
    <s v="FACT.923958 Maquinaria ESPAÑA"/>
    <n v="322.75"/>
    <n v="0"/>
    <s v="6220"/>
    <n v="622"/>
    <x v="1"/>
    <s v="7.a"/>
    <x v="1"/>
    <x v="1"/>
    <x v="0"/>
    <x v="0"/>
    <n v="7"/>
    <s v=" Reparaciones y conservación"/>
    <x v="1"/>
    <x v="0"/>
    <n v="6"/>
    <x v="3"/>
    <n v="-322.75"/>
    <n v="-1"/>
  </r>
  <r>
    <n v="2100"/>
    <d v="2010-09-19T00:00:00"/>
    <n v="62200058"/>
    <s v="REPARACION Y CONSERVACION"/>
    <s v="FACT.2010001789 REPUESTOS La Isla"/>
    <n v="1193.28"/>
    <n v="0"/>
    <s v="6220"/>
    <n v="622"/>
    <x v="1"/>
    <s v="7.a"/>
    <x v="1"/>
    <x v="1"/>
    <x v="0"/>
    <x v="0"/>
    <n v="7"/>
    <s v=" Reparaciones y conservación"/>
    <x v="1"/>
    <x v="0"/>
    <n v="9"/>
    <x v="1"/>
    <n v="-1193.28"/>
    <n v="-1"/>
  </r>
  <r>
    <n v="2096"/>
    <d v="2010-09-19T00:00:00"/>
    <n v="62400025"/>
    <s v="GASTOS TRANSPORTES"/>
    <s v="FACT.8491 Seur Canarias"/>
    <n v="103"/>
    <n v="0"/>
    <s v="6240"/>
    <n v="624"/>
    <x v="1"/>
    <s v="7.a"/>
    <x v="1"/>
    <x v="1"/>
    <x v="0"/>
    <x v="0"/>
    <n v="7"/>
    <s v=" Transportes"/>
    <x v="3"/>
    <x v="0"/>
    <n v="9"/>
    <x v="1"/>
    <n v="-103"/>
    <n v="-1"/>
  </r>
  <r>
    <n v="2097"/>
    <d v="2010-09-19T00:00:00"/>
    <n v="62400026"/>
    <s v="GASTOS TRANSPORTES"/>
    <s v="FACT.8501 Seur Canarias"/>
    <n v="772.2"/>
    <n v="0"/>
    <s v="6240"/>
    <n v="624"/>
    <x v="1"/>
    <s v="7.a"/>
    <x v="1"/>
    <x v="1"/>
    <x v="0"/>
    <x v="0"/>
    <n v="7"/>
    <s v=" Transportes"/>
    <x v="3"/>
    <x v="0"/>
    <n v="9"/>
    <x v="1"/>
    <n v="-772.2"/>
    <n v="-1"/>
  </r>
  <r>
    <n v="2098"/>
    <d v="2010-09-19T00:00:00"/>
    <n v="62400027"/>
    <s v="GASTOS TRANSPORTES"/>
    <s v="FACT.8509 Seur Canarias"/>
    <n v="772.2"/>
    <n v="0"/>
    <s v="6240"/>
    <n v="624"/>
    <x v="1"/>
    <s v="7.a"/>
    <x v="1"/>
    <x v="1"/>
    <x v="0"/>
    <x v="0"/>
    <n v="7"/>
    <s v=" Transportes"/>
    <x v="3"/>
    <x v="0"/>
    <n v="9"/>
    <x v="1"/>
    <n v="-772.2"/>
    <n v="-1"/>
  </r>
  <r>
    <n v="2963"/>
    <d v="2010-12-19T00:00:00"/>
    <n v="62200074"/>
    <s v="REPARACION Y CONSERVACION"/>
    <s v="FACT.3212 TALLER Tito"/>
    <n v="100"/>
    <n v="0"/>
    <s v="6220"/>
    <n v="622"/>
    <x v="1"/>
    <s v="7.a"/>
    <x v="1"/>
    <x v="1"/>
    <x v="0"/>
    <x v="0"/>
    <n v="7"/>
    <s v=" Reparaciones y conservación"/>
    <x v="1"/>
    <x v="0"/>
    <n v="12"/>
    <x v="2"/>
    <n v="-100"/>
    <n v="-1"/>
  </r>
  <r>
    <n v="257"/>
    <d v="2010-02-20T00:00:00"/>
    <n v="70000021"/>
    <s v="VENTA ARENA 2%"/>
    <s v="FACT.FA8/26 JOSE ARTURO HDEZ."/>
    <n v="0"/>
    <n v="46.38"/>
    <s v="7000"/>
    <n v="700"/>
    <x v="2"/>
    <s v="1a"/>
    <x v="2"/>
    <x v="4"/>
    <x v="1"/>
    <x v="0"/>
    <n v="1"/>
    <s v=" Ventas de mercaderías"/>
    <x v="7"/>
    <x v="0"/>
    <n v="2"/>
    <x v="0"/>
    <n v="46.38"/>
    <n v="1"/>
  </r>
  <r>
    <n v="949"/>
    <d v="2010-05-20T00:00:00"/>
    <n v="62200024"/>
    <s v="REPARACION Y CONSERVACION"/>
    <s v="FACT.2010001074 REPUESTOS La Isla"/>
    <n v="541.52"/>
    <n v="0"/>
    <s v="6220"/>
    <n v="622"/>
    <x v="1"/>
    <s v="7.a"/>
    <x v="1"/>
    <x v="1"/>
    <x v="0"/>
    <x v="0"/>
    <n v="7"/>
    <s v=" Reparaciones y conservación"/>
    <x v="1"/>
    <x v="0"/>
    <n v="5"/>
    <x v="3"/>
    <n v="-541.52"/>
    <n v="-1"/>
  </r>
  <r>
    <n v="950"/>
    <d v="2010-05-20T00:00:00"/>
    <n v="62200025"/>
    <s v="REPARACION Y CONSERVACION"/>
    <s v="FACT.2010001077 REPUESTOS La Isla"/>
    <n v="203.09"/>
    <n v="0"/>
    <s v="6220"/>
    <n v="622"/>
    <x v="1"/>
    <s v="7.a"/>
    <x v="1"/>
    <x v="1"/>
    <x v="0"/>
    <x v="0"/>
    <n v="7"/>
    <s v=" Reparaciones y conservación"/>
    <x v="1"/>
    <x v="0"/>
    <n v="5"/>
    <x v="3"/>
    <n v="-203.09"/>
    <n v="-1"/>
  </r>
  <r>
    <n v="944"/>
    <d v="2010-05-20T00:00:00"/>
    <n v="70000080"/>
    <s v="VENTA ARENA 2%"/>
    <s v="FACT.FA8/90 harpa, S.L."/>
    <n v="0"/>
    <n v="12872"/>
    <s v="7000"/>
    <n v="700"/>
    <x v="2"/>
    <s v="1a"/>
    <x v="2"/>
    <x v="4"/>
    <x v="1"/>
    <x v="0"/>
    <n v="1"/>
    <s v=" Ventas de mercaderías"/>
    <x v="7"/>
    <x v="0"/>
    <n v="5"/>
    <x v="3"/>
    <n v="12872"/>
    <n v="1"/>
  </r>
  <r>
    <n v="2101"/>
    <d v="2010-09-20T00:00:00"/>
    <n v="62400028"/>
    <s v="GASTOS TRANSPORTES"/>
    <s v="FACT.8524 Seur Canarias"/>
    <n v="183.24"/>
    <n v="0"/>
    <s v="6240"/>
    <n v="624"/>
    <x v="1"/>
    <s v="7.a"/>
    <x v="1"/>
    <x v="1"/>
    <x v="0"/>
    <x v="0"/>
    <n v="7"/>
    <s v=" Transportes"/>
    <x v="3"/>
    <x v="0"/>
    <n v="9"/>
    <x v="1"/>
    <n v="-183.24"/>
    <n v="-1"/>
  </r>
  <r>
    <n v="2373"/>
    <d v="2010-10-20T00:00:00"/>
    <n v="62200065"/>
    <s v="REPARACION Y CONSERVACION"/>
    <s v="FACT.2010001938 REPUESTOS La Isla"/>
    <n v="1802.05"/>
    <n v="0"/>
    <s v="6220"/>
    <n v="622"/>
    <x v="1"/>
    <s v="7.a"/>
    <x v="1"/>
    <x v="1"/>
    <x v="0"/>
    <x v="0"/>
    <n v="7"/>
    <s v=" Reparaciones y conservación"/>
    <x v="1"/>
    <x v="0"/>
    <n v="10"/>
    <x v="2"/>
    <n v="-1802.05"/>
    <n v="-1"/>
  </r>
  <r>
    <n v="2368"/>
    <d v="2010-10-20T00:00:00"/>
    <n v="70000183"/>
    <s v="VENTA ARENA 2%"/>
    <s v="FACT.FA8/205 Agustino MACHIN PEREZ"/>
    <n v="0"/>
    <n v="140.36000000000001"/>
    <s v="7000"/>
    <n v="700"/>
    <x v="2"/>
    <s v="1a"/>
    <x v="2"/>
    <x v="4"/>
    <x v="1"/>
    <x v="0"/>
    <n v="1"/>
    <s v=" Ventas de mercaderías"/>
    <x v="7"/>
    <x v="0"/>
    <n v="10"/>
    <x v="2"/>
    <n v="140.36000000000001"/>
    <n v="1"/>
  </r>
  <r>
    <n v="273"/>
    <d v="2010-02-21T00:00:00"/>
    <n v="62200012"/>
    <s v="REPARACION Y CONSERVACION"/>
    <s v="FACT.279180 Maquinaria ESPAÑA"/>
    <n v="484.2"/>
    <n v="0"/>
    <s v="6220"/>
    <n v="622"/>
    <x v="1"/>
    <s v="7.a"/>
    <x v="1"/>
    <x v="1"/>
    <x v="0"/>
    <x v="0"/>
    <n v="7"/>
    <s v=" Reparaciones y conservación"/>
    <x v="1"/>
    <x v="0"/>
    <n v="2"/>
    <x v="0"/>
    <n v="-484.2"/>
    <n v="-1"/>
  </r>
  <r>
    <n v="964"/>
    <d v="2010-05-21T00:00:00"/>
    <n v="60700001"/>
    <s v="TRABAJOS REALIZ. POR OTRAS EMPRESA NAVE "/>
    <s v="FACT.NV2/323 González VIERA"/>
    <n v="38174.94"/>
    <n v="0"/>
    <s v="6070"/>
    <n v="607"/>
    <x v="0"/>
    <s v="4.c"/>
    <x v="0"/>
    <x v="3"/>
    <x v="0"/>
    <x v="0"/>
    <n v="4"/>
    <s v=" Trabajos realizados por otras empresas"/>
    <x v="4"/>
    <x v="0"/>
    <n v="5"/>
    <x v="3"/>
    <n v="-38174.94"/>
    <n v="-1"/>
  </r>
  <r>
    <n v="1545"/>
    <d v="2010-07-21T00:00:00"/>
    <n v="70000119"/>
    <s v="VENTA ARENA 2%"/>
    <s v="FACT.FA8/133 CARRETERA Los Vientos UTE"/>
    <n v="0"/>
    <n v="4983.38"/>
    <s v="7000"/>
    <n v="700"/>
    <x v="2"/>
    <s v="1a"/>
    <x v="2"/>
    <x v="4"/>
    <x v="1"/>
    <x v="0"/>
    <n v="1"/>
    <s v=" Ventas de mercaderías"/>
    <x v="7"/>
    <x v="0"/>
    <n v="7"/>
    <x v="1"/>
    <n v="4983.38"/>
    <n v="1"/>
  </r>
  <r>
    <n v="2379"/>
    <d v="2010-10-21T00:00:00"/>
    <n v="60200014"/>
    <s v="COMPRA DE OTROS APROVISIONAMIENTOS"/>
    <s v="FACT.FV/9168 FERRET. RDG. Y Padrón."/>
    <n v="132.88999999999999"/>
    <n v="0"/>
    <s v="6020"/>
    <n v="602"/>
    <x v="0"/>
    <s v="4.b"/>
    <x v="0"/>
    <x v="2"/>
    <x v="0"/>
    <x v="0"/>
    <n v="4"/>
    <s v=" Compras de otros aprovisionamientos"/>
    <x v="2"/>
    <x v="0"/>
    <n v="10"/>
    <x v="2"/>
    <n v="-132.88999999999999"/>
    <n v="-1"/>
  </r>
  <r>
    <n v="87"/>
    <d v="2010-01-22T00:00:00"/>
    <n v="62900003"/>
    <s v="CONSEJO INSULAR DE AGUAS DE Insular"/>
    <s v="RECIBO CONSEJO INSUL. DE AGUAS (BARRANCO "/>
    <n v="6000"/>
    <n v="0"/>
    <s v="6290"/>
    <n v="629"/>
    <x v="1"/>
    <s v="7.a"/>
    <x v="1"/>
    <x v="1"/>
    <x v="0"/>
    <x v="0"/>
    <n v="7"/>
    <s v=" Otros servicios"/>
    <x v="6"/>
    <x v="0"/>
    <n v="1"/>
    <x v="0"/>
    <n v="-6000"/>
    <n v="-1"/>
  </r>
  <r>
    <n v="282"/>
    <d v="2010-02-22T00:00:00"/>
    <n v="62200013"/>
    <s v="REPARACION Y CONSERVACION"/>
    <s v="FACT.2010000425 REPUESTOS La Isla"/>
    <n v="725.62"/>
    <n v="0"/>
    <s v="6220"/>
    <n v="622"/>
    <x v="1"/>
    <s v="7.a"/>
    <x v="1"/>
    <x v="1"/>
    <x v="0"/>
    <x v="0"/>
    <n v="7"/>
    <s v=" Reparaciones y conservación"/>
    <x v="1"/>
    <x v="0"/>
    <n v="2"/>
    <x v="0"/>
    <n v="-725.62"/>
    <n v="-1"/>
  </r>
  <r>
    <n v="970"/>
    <d v="2010-05-22T00:00:00"/>
    <n v="62200026"/>
    <s v="REPARACION Y CONSERVACION"/>
    <s v="FACT.2267 TALLER Tito"/>
    <n v="60"/>
    <n v="0"/>
    <s v="6220"/>
    <n v="622"/>
    <x v="1"/>
    <s v="7.a"/>
    <x v="1"/>
    <x v="1"/>
    <x v="0"/>
    <x v="0"/>
    <n v="7"/>
    <s v=" Reparaciones y conservación"/>
    <x v="1"/>
    <x v="0"/>
    <n v="5"/>
    <x v="3"/>
    <n v="-60"/>
    <n v="-1"/>
  </r>
  <r>
    <n v="971"/>
    <d v="2010-05-22T00:00:00"/>
    <n v="62200027"/>
    <s v="REPARACION Y CONSERVACION"/>
    <s v="FACT.2268 TALLER Tito"/>
    <n v="120"/>
    <n v="0"/>
    <s v="6220"/>
    <n v="622"/>
    <x v="1"/>
    <s v="7.a"/>
    <x v="1"/>
    <x v="1"/>
    <x v="0"/>
    <x v="0"/>
    <n v="7"/>
    <s v=" Reparaciones y conservación"/>
    <x v="1"/>
    <x v="0"/>
    <n v="5"/>
    <x v="3"/>
    <n v="-120"/>
    <n v="-1"/>
  </r>
  <r>
    <n v="1559"/>
    <d v="2010-07-22T00:00:00"/>
    <n v="60700010"/>
    <s v="TRABAJOS REALIZADOS POR OTRAS EMPRESAS"/>
    <s v="FACT.6781 harpa, S.L."/>
    <n v="650"/>
    <n v="0"/>
    <s v="6070"/>
    <n v="607"/>
    <x v="0"/>
    <s v="4.c"/>
    <x v="0"/>
    <x v="3"/>
    <x v="0"/>
    <x v="0"/>
    <n v="4"/>
    <s v=" Trabajos realizados por otras empresas"/>
    <x v="4"/>
    <x v="0"/>
    <n v="7"/>
    <x v="1"/>
    <n v="-650"/>
    <n v="-1"/>
  </r>
  <r>
    <n v="1558"/>
    <d v="2010-07-22T00:00:00"/>
    <n v="70000120"/>
    <s v="VENTA ARENA 2%"/>
    <s v="FACT.FA8/134 ROTURACIONES AMAGAR, S.L."/>
    <n v="0"/>
    <n v="86.9"/>
    <s v="7000"/>
    <n v="700"/>
    <x v="2"/>
    <s v="1a"/>
    <x v="2"/>
    <x v="4"/>
    <x v="1"/>
    <x v="0"/>
    <n v="1"/>
    <s v=" Ventas de mercaderías"/>
    <x v="7"/>
    <x v="0"/>
    <n v="7"/>
    <x v="1"/>
    <n v="86.9"/>
    <n v="1"/>
  </r>
  <r>
    <n v="2105"/>
    <d v="2010-09-22T00:00:00"/>
    <n v="60200011"/>
    <s v="COMPRA DE OTROS APROVISIONAMIENTOS"/>
    <s v="FACT.1309434 Maquinaria ESPAÑA"/>
    <n v="230.42"/>
    <n v="0"/>
    <s v="6020"/>
    <n v="602"/>
    <x v="0"/>
    <s v="4.b"/>
    <x v="0"/>
    <x v="2"/>
    <x v="0"/>
    <x v="0"/>
    <n v="4"/>
    <s v=" Compras de otros aprovisionamientos"/>
    <x v="2"/>
    <x v="0"/>
    <n v="9"/>
    <x v="1"/>
    <n v="-230.42"/>
    <n v="-1"/>
  </r>
  <r>
    <n v="2103"/>
    <d v="2010-09-22T00:00:00"/>
    <n v="62400029"/>
    <s v="GASTOS TRANSPORTES"/>
    <s v="FACT.8549 Seur Canarias"/>
    <n v="128.49"/>
    <n v="0"/>
    <s v="6240"/>
    <n v="624"/>
    <x v="1"/>
    <s v="7.a"/>
    <x v="1"/>
    <x v="1"/>
    <x v="0"/>
    <x v="0"/>
    <n v="7"/>
    <s v=" Transportes"/>
    <x v="3"/>
    <x v="0"/>
    <n v="9"/>
    <x v="1"/>
    <n v="-128.49"/>
    <n v="-1"/>
  </r>
  <r>
    <n v="2104"/>
    <d v="2010-09-22T00:00:00"/>
    <n v="62400030"/>
    <s v="GASTOS TRANSPORTES"/>
    <s v="FACT.20100777 Trackotro"/>
    <n v="1793.6"/>
    <n v="0"/>
    <s v="6240"/>
    <n v="624"/>
    <x v="1"/>
    <s v="7.a"/>
    <x v="1"/>
    <x v="1"/>
    <x v="0"/>
    <x v="0"/>
    <n v="7"/>
    <s v=" Transportes"/>
    <x v="3"/>
    <x v="0"/>
    <n v="9"/>
    <x v="1"/>
    <n v="-1793.6"/>
    <n v="-1"/>
  </r>
  <r>
    <n v="2698"/>
    <d v="2010-11-22T00:00:00"/>
    <n v="62200070"/>
    <s v="REPARACION Y CONSERVACION"/>
    <s v="FACT.3074 TALLER Tito"/>
    <n v="120"/>
    <n v="0"/>
    <s v="6220"/>
    <n v="622"/>
    <x v="1"/>
    <s v="7.a"/>
    <x v="1"/>
    <x v="1"/>
    <x v="0"/>
    <x v="0"/>
    <n v="7"/>
    <s v=" Reparaciones y conservación"/>
    <x v="1"/>
    <x v="0"/>
    <n v="11"/>
    <x v="2"/>
    <n v="-120"/>
    <n v="-1"/>
  </r>
  <r>
    <n v="2699"/>
    <d v="2010-11-22T00:00:00"/>
    <n v="62900016"/>
    <s v="OTROS GASTOS DE EXPLOTACION"/>
    <s v="FACT.3081 TALLER Tito"/>
    <n v="90"/>
    <n v="0"/>
    <s v="6290"/>
    <n v="629"/>
    <x v="1"/>
    <s v="7.a"/>
    <x v="1"/>
    <x v="1"/>
    <x v="0"/>
    <x v="0"/>
    <n v="7"/>
    <s v=" Otros servicios"/>
    <x v="6"/>
    <x v="0"/>
    <n v="11"/>
    <x v="2"/>
    <n v="-90"/>
    <n v="-1"/>
  </r>
  <r>
    <n v="89"/>
    <d v="2010-01-23T00:00:00"/>
    <n v="62200004"/>
    <s v="REPARACION Y CONSERVACION"/>
    <s v="FACT.700904 DESGASTES La Isla"/>
    <n v="44.96"/>
    <n v="0"/>
    <s v="6220"/>
    <n v="622"/>
    <x v="1"/>
    <s v="7.a"/>
    <x v="1"/>
    <x v="1"/>
    <x v="0"/>
    <x v="0"/>
    <n v="7"/>
    <s v=" Reparaciones y conservación"/>
    <x v="1"/>
    <x v="0"/>
    <n v="1"/>
    <x v="0"/>
    <n v="-44.96"/>
    <n v="-1"/>
  </r>
  <r>
    <n v="90"/>
    <d v="2010-01-23T00:00:00"/>
    <n v="62200005"/>
    <s v="REPARACION Y CONSERVACION"/>
    <s v="FACT.700899 DESGASTE La Isla"/>
    <n v="267.39999999999998"/>
    <n v="0"/>
    <s v="6220"/>
    <n v="622"/>
    <x v="1"/>
    <s v="7.a"/>
    <x v="1"/>
    <x v="1"/>
    <x v="0"/>
    <x v="0"/>
    <n v="7"/>
    <s v=" Reparaciones y conservación"/>
    <x v="1"/>
    <x v="0"/>
    <n v="1"/>
    <x v="0"/>
    <n v="-267.39999999999998"/>
    <n v="-1"/>
  </r>
  <r>
    <n v="1246"/>
    <d v="2010-06-23T00:00:00"/>
    <n v="62900006"/>
    <s v="OTROS GASTOS DE EXPLOTACION"/>
    <s v="FACT.29 JUAN Siverio RAMIREZ"/>
    <n v="565.76"/>
    <n v="0"/>
    <s v="6290"/>
    <n v="629"/>
    <x v="1"/>
    <s v="7.a"/>
    <x v="1"/>
    <x v="1"/>
    <x v="0"/>
    <x v="0"/>
    <n v="7"/>
    <s v=" Otros servicios"/>
    <x v="6"/>
    <x v="0"/>
    <n v="6"/>
    <x v="3"/>
    <n v="-565.76"/>
    <n v="-1"/>
  </r>
  <r>
    <n v="1573"/>
    <d v="2010-07-23T00:00:00"/>
    <n v="62200050"/>
    <s v="REPARACION Y CONSERVACION"/>
    <s v="FACT.AV/5094 ANTONIO J. Pinto Pérez"/>
    <n v="204.11"/>
    <n v="0"/>
    <s v="6220"/>
    <n v="622"/>
    <x v="1"/>
    <s v="7.a"/>
    <x v="1"/>
    <x v="1"/>
    <x v="0"/>
    <x v="0"/>
    <n v="7"/>
    <s v=" Reparaciones y conservación"/>
    <x v="1"/>
    <x v="0"/>
    <n v="7"/>
    <x v="1"/>
    <n v="-204.11"/>
    <n v="-1"/>
  </r>
  <r>
    <n v="2108"/>
    <d v="2010-09-23T00:00:00"/>
    <n v="62400031"/>
    <s v="GASTOS TRANSPORTES"/>
    <s v="FACT.8584 Seur Canarias"/>
    <n v="151.22999999999999"/>
    <n v="0"/>
    <s v="6240"/>
    <n v="624"/>
    <x v="1"/>
    <s v="7.a"/>
    <x v="1"/>
    <x v="1"/>
    <x v="0"/>
    <x v="0"/>
    <n v="7"/>
    <s v=" Transportes"/>
    <x v="3"/>
    <x v="0"/>
    <n v="9"/>
    <x v="1"/>
    <n v="-151.22999999999999"/>
    <n v="-1"/>
  </r>
  <r>
    <n v="2399"/>
    <d v="2010-10-23T00:00:00"/>
    <n v="60200015"/>
    <s v="COMPRA DE OTROS APROVISIONAMIENTOS"/>
    <s v="FACT.21561 Tito, S.L."/>
    <n v="142.80000000000001"/>
    <n v="0"/>
    <s v="6020"/>
    <n v="602"/>
    <x v="0"/>
    <s v="4.b"/>
    <x v="0"/>
    <x v="2"/>
    <x v="0"/>
    <x v="0"/>
    <n v="4"/>
    <s v=" Compras de otros aprovisionamientos"/>
    <x v="2"/>
    <x v="0"/>
    <n v="10"/>
    <x v="2"/>
    <n v="-142.80000000000001"/>
    <n v="-1"/>
  </r>
  <r>
    <n v="2403"/>
    <d v="2010-10-23T00:00:00"/>
    <n v="60200016"/>
    <s v="COMPRA DE OTROS APROVISIONAMIENTOS"/>
    <s v="FACT.1473446 Maquinaria ESPAÑA"/>
    <n v="89.4"/>
    <n v="0"/>
    <s v="6020"/>
    <n v="602"/>
    <x v="0"/>
    <s v="4.b"/>
    <x v="0"/>
    <x v="2"/>
    <x v="0"/>
    <x v="0"/>
    <n v="4"/>
    <s v=" Compras de otros aprovisionamientos"/>
    <x v="2"/>
    <x v="0"/>
    <n v="10"/>
    <x v="2"/>
    <n v="-89.4"/>
    <n v="-1"/>
  </r>
  <r>
    <n v="2404"/>
    <d v="2010-10-23T00:00:00"/>
    <n v="62200066"/>
    <s v="REPARACION Y CONSERVACION"/>
    <s v="FACT.2963 TALLER Tito"/>
    <n v="60"/>
    <n v="0"/>
    <s v="6220"/>
    <n v="622"/>
    <x v="1"/>
    <s v="7.a"/>
    <x v="1"/>
    <x v="1"/>
    <x v="0"/>
    <x v="0"/>
    <n v="7"/>
    <s v=" Reparaciones y conservación"/>
    <x v="1"/>
    <x v="0"/>
    <n v="10"/>
    <x v="2"/>
    <n v="-60"/>
    <n v="-1"/>
  </r>
  <r>
    <n v="2400"/>
    <d v="2010-10-23T00:00:00"/>
    <n v="64900005"/>
    <s v="OTROS GASTOS PERSONAL"/>
    <s v="ANTICIPO HORAS EXTRAS IMELDO Soto Soto "/>
    <n v="300"/>
    <n v="0"/>
    <s v="6490"/>
    <n v="649"/>
    <x v="3"/>
    <s v="6.b"/>
    <x v="3"/>
    <x v="5"/>
    <x v="0"/>
    <x v="0"/>
    <n v="6"/>
    <s v=" Otros gastos sociales"/>
    <x v="11"/>
    <x v="0"/>
    <n v="10"/>
    <x v="2"/>
    <n v="-300"/>
    <n v="-1"/>
  </r>
  <r>
    <n v="2978"/>
    <d v="2010-12-23T00:00:00"/>
    <n v="70000226"/>
    <s v="VENTA ARENA 2%"/>
    <s v="FACT.FA8/252 JAIME FDEZ. Padrón."/>
    <n v="0"/>
    <n v="27.9"/>
    <s v="7000"/>
    <n v="700"/>
    <x v="2"/>
    <s v="1a"/>
    <x v="2"/>
    <x v="4"/>
    <x v="1"/>
    <x v="0"/>
    <n v="1"/>
    <s v=" Ventas de mercaderías"/>
    <x v="7"/>
    <x v="0"/>
    <n v="12"/>
    <x v="2"/>
    <n v="27.9"/>
    <n v="1"/>
  </r>
  <r>
    <n v="473"/>
    <d v="2010-03-24T00:00:00"/>
    <n v="60200001"/>
    <s v="COMPRA DE OTROS APROVISIONAMIENTOS"/>
    <s v="FACT.210262443 SIEMENS MAQUINARIA, S.A."/>
    <n v="27.32"/>
    <n v="0"/>
    <s v="6020"/>
    <n v="602"/>
    <x v="0"/>
    <s v="4.b"/>
    <x v="0"/>
    <x v="2"/>
    <x v="0"/>
    <x v="0"/>
    <n v="4"/>
    <s v=" Compras de otros aprovisionamientos"/>
    <x v="2"/>
    <x v="0"/>
    <n v="3"/>
    <x v="0"/>
    <n v="-27.32"/>
    <n v="-1"/>
  </r>
  <r>
    <n v="2111"/>
    <d v="2010-09-24T00:00:00"/>
    <n v="62400032"/>
    <s v="GASTOS TRANSPORTES"/>
    <s v="FACT.8615 Seur Canarias"/>
    <n v="126"/>
    <n v="0"/>
    <s v="6240"/>
    <n v="624"/>
    <x v="1"/>
    <s v="7.a"/>
    <x v="1"/>
    <x v="1"/>
    <x v="0"/>
    <x v="0"/>
    <n v="7"/>
    <s v=" Transportes"/>
    <x v="3"/>
    <x v="0"/>
    <n v="9"/>
    <x v="1"/>
    <n v="-126"/>
    <n v="-1"/>
  </r>
  <r>
    <n v="2409"/>
    <d v="2010-10-24T00:00:00"/>
    <n v="62600000"/>
    <s v="SERVICIOS BANCARIOS Y SIMILARES"/>
    <s v="PAGO FACT.21561 Tito, S.L.U."/>
    <n v="1.31"/>
    <n v="0"/>
    <s v="6260"/>
    <n v="626"/>
    <x v="1"/>
    <s v="7.a"/>
    <x v="1"/>
    <x v="1"/>
    <x v="0"/>
    <x v="0"/>
    <n v="7"/>
    <s v=" Servicios bancarios y similares"/>
    <x v="10"/>
    <x v="0"/>
    <n v="10"/>
    <x v="2"/>
    <n v="-1.31"/>
    <n v="-1"/>
  </r>
  <r>
    <n v="2410"/>
    <d v="2010-10-24T00:00:00"/>
    <n v="62600000"/>
    <s v="SERVICIOS BANCARIOS Y SIMILARES"/>
    <s v="PAGO FACT.2010.LZ.525 Azupar, S.L."/>
    <n v="1.31"/>
    <n v="0"/>
    <s v="6260"/>
    <n v="626"/>
    <x v="1"/>
    <s v="7.a"/>
    <x v="1"/>
    <x v="1"/>
    <x v="0"/>
    <x v="0"/>
    <n v="7"/>
    <s v=" Servicios bancarios y similares"/>
    <x v="10"/>
    <x v="0"/>
    <n v="10"/>
    <x v="2"/>
    <n v="-1.31"/>
    <n v="-1"/>
  </r>
  <r>
    <n v="96"/>
    <d v="2010-01-25T00:00:00"/>
    <n v="62900000"/>
    <s v="OTROS GASTOS DE EXPLOTACION"/>
    <s v="FACT.6 JUAN Siverio RAMIREZ"/>
    <n v="530.91999999999996"/>
    <n v="0"/>
    <s v="6290"/>
    <n v="629"/>
    <x v="1"/>
    <s v="7.a"/>
    <x v="1"/>
    <x v="1"/>
    <x v="0"/>
    <x v="0"/>
    <n v="7"/>
    <s v=" Otros servicios"/>
    <x v="6"/>
    <x v="0"/>
    <n v="1"/>
    <x v="0"/>
    <n v="-530.91999999999996"/>
    <n v="-1"/>
  </r>
  <r>
    <n v="294"/>
    <d v="2010-02-25T00:00:00"/>
    <n v="62200014"/>
    <s v="REPARACION Y CONSERVACION"/>
    <s v="FACT.701025 DESGASTES La Isla"/>
    <n v="1117.5999999999999"/>
    <n v="0"/>
    <s v="6220"/>
    <n v="622"/>
    <x v="1"/>
    <s v="7.a"/>
    <x v="1"/>
    <x v="1"/>
    <x v="0"/>
    <x v="0"/>
    <n v="7"/>
    <s v=" Reparaciones y conservación"/>
    <x v="1"/>
    <x v="0"/>
    <n v="2"/>
    <x v="0"/>
    <n v="-1117.5999999999999"/>
    <n v="-1"/>
  </r>
  <r>
    <n v="486"/>
    <d v="2010-03-25T00:00:00"/>
    <n v="60200002"/>
    <s v="COMPRA DE OTROS APROVISIONAMIENTOS"/>
    <s v="FACT.451912 Maquinaria ESPAÑA"/>
    <n v="279.83"/>
    <n v="0"/>
    <s v="6020"/>
    <n v="602"/>
    <x v="0"/>
    <s v="4.b"/>
    <x v="0"/>
    <x v="2"/>
    <x v="0"/>
    <x v="0"/>
    <n v="4"/>
    <s v=" Compras de otros aprovisionamientos"/>
    <x v="2"/>
    <x v="0"/>
    <n v="3"/>
    <x v="0"/>
    <n v="-279.83"/>
    <n v="-1"/>
  </r>
  <r>
    <n v="986"/>
    <d v="2010-05-25T00:00:00"/>
    <n v="62200028"/>
    <s v="REPARACION Y CONSERVACION"/>
    <s v="FACT.20800204 OPEIN"/>
    <n v="605.20000000000005"/>
    <n v="0"/>
    <s v="6220"/>
    <n v="622"/>
    <x v="1"/>
    <s v="7.a"/>
    <x v="1"/>
    <x v="1"/>
    <x v="0"/>
    <x v="0"/>
    <n v="7"/>
    <s v=" Reparaciones y conservación"/>
    <x v="1"/>
    <x v="0"/>
    <n v="5"/>
    <x v="3"/>
    <n v="-605.20000000000005"/>
    <n v="-1"/>
  </r>
  <r>
    <n v="1275"/>
    <d v="2010-06-25T00:00:00"/>
    <n v="62200041"/>
    <s v="REPARACION Y CONSERVACION"/>
    <s v="FACT.1322 REPUESTOS La Isla"/>
    <n v="40.92"/>
    <n v="0"/>
    <s v="6220"/>
    <n v="622"/>
    <x v="1"/>
    <s v="7.a"/>
    <x v="1"/>
    <x v="1"/>
    <x v="0"/>
    <x v="0"/>
    <n v="7"/>
    <s v=" Reparaciones y conservación"/>
    <x v="1"/>
    <x v="0"/>
    <n v="6"/>
    <x v="3"/>
    <n v="-40.92"/>
    <n v="-1"/>
  </r>
  <r>
    <n v="1269"/>
    <d v="2010-06-25T00:00:00"/>
    <n v="62900007"/>
    <s v="OTROS GASTOS DE EXPLOTACION"/>
    <s v="PAGO GOBIERNO La Isla INSTAL. PLANTA ARIDOS"/>
    <n v="587.49"/>
    <n v="0"/>
    <s v="6290"/>
    <n v="629"/>
    <x v="1"/>
    <s v="7.a"/>
    <x v="1"/>
    <x v="1"/>
    <x v="0"/>
    <x v="0"/>
    <n v="7"/>
    <s v=" Otros servicios"/>
    <x v="6"/>
    <x v="0"/>
    <n v="6"/>
    <x v="3"/>
    <n v="-587.49"/>
    <n v="-1"/>
  </r>
  <r>
    <n v="1267"/>
    <d v="2010-06-25T00:00:00"/>
    <n v="70000101"/>
    <s v="VENTA ARENA 2%"/>
    <s v="FACT.FA8/113 CARRETERA Los Vientos UTE"/>
    <n v="0"/>
    <n v="11558.82"/>
    <s v="7000"/>
    <n v="700"/>
    <x v="2"/>
    <s v="1a"/>
    <x v="2"/>
    <x v="4"/>
    <x v="1"/>
    <x v="0"/>
    <n v="1"/>
    <s v=" Ventas de mercaderías"/>
    <x v="7"/>
    <x v="0"/>
    <n v="6"/>
    <x v="3"/>
    <n v="11558.82"/>
    <n v="1"/>
  </r>
  <r>
    <n v="1584"/>
    <d v="2010-07-25T00:00:00"/>
    <n v="70000121"/>
    <s v="VENTA ARENA 2%"/>
    <s v="FACT.FA8/135 harpa, S.L."/>
    <n v="0"/>
    <n v="7325.91"/>
    <s v="7000"/>
    <n v="700"/>
    <x v="2"/>
    <s v="1a"/>
    <x v="2"/>
    <x v="4"/>
    <x v="1"/>
    <x v="0"/>
    <n v="1"/>
    <s v=" Ventas de mercaderías"/>
    <x v="7"/>
    <x v="0"/>
    <n v="7"/>
    <x v="1"/>
    <n v="7325.91"/>
    <n v="1"/>
  </r>
  <r>
    <n v="1585"/>
    <d v="2010-07-25T00:00:00"/>
    <n v="70000122"/>
    <s v="VENTA ARENA 2%"/>
    <s v="FACT.FA8/136 OBRAS marpa, S.L."/>
    <n v="0"/>
    <n v="1361.4"/>
    <s v="7000"/>
    <n v="700"/>
    <x v="2"/>
    <s v="1a"/>
    <x v="2"/>
    <x v="4"/>
    <x v="1"/>
    <x v="0"/>
    <n v="1"/>
    <s v=" Ventas de mercaderías"/>
    <x v="7"/>
    <x v="0"/>
    <n v="7"/>
    <x v="1"/>
    <n v="1361.4"/>
    <n v="1"/>
  </r>
  <r>
    <n v="1586"/>
    <d v="2010-07-25T00:00:00"/>
    <n v="70000123"/>
    <s v="VENTA ARENA 2%"/>
    <s v="FACT.FA8/137 COMERCIAL marpa, S.L."/>
    <n v="0"/>
    <n v="1727"/>
    <s v="7000"/>
    <n v="700"/>
    <x v="2"/>
    <s v="1a"/>
    <x v="2"/>
    <x v="4"/>
    <x v="1"/>
    <x v="0"/>
    <n v="1"/>
    <s v=" Ventas de mercaderías"/>
    <x v="7"/>
    <x v="0"/>
    <n v="7"/>
    <x v="1"/>
    <n v="1727"/>
    <n v="1"/>
  </r>
  <r>
    <n v="1587"/>
    <d v="2010-07-25T00:00:00"/>
    <n v="70000124"/>
    <s v="VENTA ARENA 2%"/>
    <s v="FACT.FA8/138 AYTO. DE canaria"/>
    <n v="0"/>
    <n v="1778.17"/>
    <s v="7000"/>
    <n v="700"/>
    <x v="2"/>
    <s v="1a"/>
    <x v="2"/>
    <x v="4"/>
    <x v="1"/>
    <x v="0"/>
    <n v="1"/>
    <s v=" Ventas de mercaderías"/>
    <x v="7"/>
    <x v="0"/>
    <n v="7"/>
    <x v="1"/>
    <n v="1778.17"/>
    <n v="1"/>
  </r>
  <r>
    <n v="1588"/>
    <d v="2010-07-25T00:00:00"/>
    <n v="70000125"/>
    <s v="VENTA ARENA 2%"/>
    <s v="FACT.FA8/139 González VIERA"/>
    <n v="0"/>
    <n v="1672.29"/>
    <s v="7000"/>
    <n v="700"/>
    <x v="2"/>
    <s v="1a"/>
    <x v="2"/>
    <x v="4"/>
    <x v="1"/>
    <x v="0"/>
    <n v="1"/>
    <s v=" Ventas de mercaderías"/>
    <x v="7"/>
    <x v="0"/>
    <n v="7"/>
    <x v="1"/>
    <n v="1672.29"/>
    <n v="1"/>
  </r>
  <r>
    <n v="1589"/>
    <d v="2010-07-25T00:00:00"/>
    <n v="70000126"/>
    <s v="VENTA ARENA 2%"/>
    <s v="FACT.FA8/140 FERRET. RDG. Y Padrón."/>
    <n v="0"/>
    <n v="127.11"/>
    <s v="7000"/>
    <n v="700"/>
    <x v="2"/>
    <s v="1a"/>
    <x v="2"/>
    <x v="4"/>
    <x v="1"/>
    <x v="0"/>
    <n v="1"/>
    <s v=" Ventas de mercaderías"/>
    <x v="7"/>
    <x v="0"/>
    <n v="7"/>
    <x v="1"/>
    <n v="127.11"/>
    <n v="1"/>
  </r>
  <r>
    <n v="1590"/>
    <d v="2010-07-25T00:00:00"/>
    <n v="70000127"/>
    <s v="VENTA ARENA 2%"/>
    <s v="FACT.FA8/141 LUIS A. Soto Soto"/>
    <n v="0"/>
    <n v="1354.42"/>
    <s v="7000"/>
    <n v="700"/>
    <x v="2"/>
    <s v="1a"/>
    <x v="2"/>
    <x v="4"/>
    <x v="1"/>
    <x v="0"/>
    <n v="1"/>
    <s v=" Ventas de mercaderías"/>
    <x v="7"/>
    <x v="0"/>
    <n v="7"/>
    <x v="1"/>
    <n v="1354.42"/>
    <n v="1"/>
  </r>
  <r>
    <n v="1591"/>
    <d v="2010-07-25T00:00:00"/>
    <n v="70000128"/>
    <s v="VENTA ARENA 2%"/>
    <s v="FACT.FA8/142 ARISTEO julio PEREZ"/>
    <n v="0"/>
    <n v="44.55"/>
    <s v="7000"/>
    <n v="700"/>
    <x v="2"/>
    <s v="1a"/>
    <x v="2"/>
    <x v="4"/>
    <x v="1"/>
    <x v="0"/>
    <n v="1"/>
    <s v=" Ventas de mercaderías"/>
    <x v="7"/>
    <x v="0"/>
    <n v="7"/>
    <x v="1"/>
    <n v="44.55"/>
    <n v="1"/>
  </r>
  <r>
    <n v="1592"/>
    <d v="2010-07-25T00:00:00"/>
    <n v="70000129"/>
    <s v="VENTA ARENA 2%"/>
    <s v="FACT.FA8/143 ROTUR. Y TTES. Cartell"/>
    <n v="0"/>
    <n v="54.6"/>
    <s v="7000"/>
    <n v="700"/>
    <x v="2"/>
    <s v="1a"/>
    <x v="2"/>
    <x v="4"/>
    <x v="1"/>
    <x v="0"/>
    <n v="1"/>
    <s v=" Ventas de mercaderías"/>
    <x v="7"/>
    <x v="0"/>
    <n v="7"/>
    <x v="1"/>
    <n v="54.6"/>
    <n v="1"/>
  </r>
  <r>
    <n v="1593"/>
    <d v="2010-07-25T00:00:00"/>
    <n v="70000130"/>
    <s v="VENTA ARENA 2%"/>
    <s v="FACT.FA8/144 Agustino MACHIN PEREZ"/>
    <n v="0"/>
    <n v="46.9"/>
    <s v="7000"/>
    <n v="700"/>
    <x v="2"/>
    <s v="1a"/>
    <x v="2"/>
    <x v="4"/>
    <x v="1"/>
    <x v="0"/>
    <n v="1"/>
    <s v=" Ventas de mercaderías"/>
    <x v="7"/>
    <x v="0"/>
    <n v="7"/>
    <x v="1"/>
    <n v="46.9"/>
    <n v="1"/>
  </r>
  <r>
    <n v="1594"/>
    <d v="2010-07-25T00:00:00"/>
    <n v="70000131"/>
    <s v="VENTA ARENA 2%"/>
    <s v="FACT.FA8/145 FRANCISCO Pedro Pinto MARTIN"/>
    <n v="0"/>
    <n v="299.05"/>
    <s v="7000"/>
    <n v="700"/>
    <x v="2"/>
    <s v="1a"/>
    <x v="2"/>
    <x v="4"/>
    <x v="1"/>
    <x v="0"/>
    <n v="1"/>
    <s v=" Ventas de mercaderías"/>
    <x v="7"/>
    <x v="0"/>
    <n v="7"/>
    <x v="1"/>
    <n v="299.05"/>
    <n v="1"/>
  </r>
  <r>
    <n v="1595"/>
    <d v="2010-07-25T00:00:00"/>
    <n v="70000132"/>
    <s v="VENTA ARENA 2%"/>
    <s v="FACT.FA8/146 ANTONIO J. Luis Padrón."/>
    <n v="0"/>
    <n v="889.02"/>
    <s v="7000"/>
    <n v="700"/>
    <x v="2"/>
    <s v="1a"/>
    <x v="2"/>
    <x v="4"/>
    <x v="1"/>
    <x v="0"/>
    <n v="1"/>
    <s v=" Ventas de mercaderías"/>
    <x v="7"/>
    <x v="0"/>
    <n v="7"/>
    <x v="1"/>
    <n v="889.02"/>
    <n v="1"/>
  </r>
  <r>
    <n v="1596"/>
    <d v="2010-07-25T00:00:00"/>
    <n v="70000133"/>
    <s v="VENTA ARENA 2%"/>
    <s v="FACT.FA8/147 Tino TRIANA RDG."/>
    <n v="0"/>
    <n v="70.95"/>
    <s v="7000"/>
    <n v="700"/>
    <x v="2"/>
    <s v="1a"/>
    <x v="2"/>
    <x v="4"/>
    <x v="1"/>
    <x v="0"/>
    <n v="1"/>
    <s v=" Ventas de mercaderías"/>
    <x v="7"/>
    <x v="0"/>
    <n v="7"/>
    <x v="1"/>
    <n v="70.95"/>
    <n v="1"/>
  </r>
  <r>
    <n v="1597"/>
    <d v="2010-07-25T00:00:00"/>
    <n v="70000134"/>
    <s v="VENTA ARENA 2%"/>
    <s v="FACT.FA8/148 Tino HDEZ. RDG."/>
    <n v="0"/>
    <n v="13.53"/>
    <s v="7000"/>
    <n v="700"/>
    <x v="2"/>
    <s v="1a"/>
    <x v="2"/>
    <x v="4"/>
    <x v="1"/>
    <x v="0"/>
    <n v="1"/>
    <s v=" Ventas de mercaderías"/>
    <x v="7"/>
    <x v="0"/>
    <n v="7"/>
    <x v="1"/>
    <n v="13.53"/>
    <n v="1"/>
  </r>
  <r>
    <n v="1598"/>
    <d v="2010-07-25T00:00:00"/>
    <n v="70000135"/>
    <s v="VENTA ARENA 2%"/>
    <s v="FACT.FA8/150 TitoRDG. Padrón."/>
    <n v="0"/>
    <n v="271.7"/>
    <s v="7000"/>
    <n v="700"/>
    <x v="2"/>
    <s v="1a"/>
    <x v="2"/>
    <x v="4"/>
    <x v="1"/>
    <x v="0"/>
    <n v="1"/>
    <s v=" Ventas de mercaderías"/>
    <x v="7"/>
    <x v="0"/>
    <n v="7"/>
    <x v="1"/>
    <n v="271.7"/>
    <n v="1"/>
  </r>
  <r>
    <n v="1599"/>
    <d v="2010-07-25T00:00:00"/>
    <n v="70000136"/>
    <s v="VENTA ARENA 2%"/>
    <s v="FACT.FA8/151 Cataisa SL"/>
    <n v="0"/>
    <n v="600.41"/>
    <s v="7000"/>
    <n v="700"/>
    <x v="2"/>
    <s v="1a"/>
    <x v="2"/>
    <x v="4"/>
    <x v="1"/>
    <x v="0"/>
    <n v="1"/>
    <s v=" Ventas de mercaderías"/>
    <x v="7"/>
    <x v="0"/>
    <n v="7"/>
    <x v="1"/>
    <n v="600.41"/>
    <n v="1"/>
  </r>
  <r>
    <n v="1600"/>
    <d v="2010-07-25T00:00:00"/>
    <n v="70000137"/>
    <s v="VENTA ARENA 2%"/>
    <s v="FACT.FA8/153 COMERCIAL marpa"/>
    <n v="0"/>
    <n v="1130.76"/>
    <s v="7000"/>
    <n v="700"/>
    <x v="2"/>
    <s v="1a"/>
    <x v="2"/>
    <x v="4"/>
    <x v="1"/>
    <x v="0"/>
    <n v="1"/>
    <s v=" Ventas de mercaderías"/>
    <x v="7"/>
    <x v="0"/>
    <n v="7"/>
    <x v="1"/>
    <n v="1130.76"/>
    <n v="1"/>
  </r>
  <r>
    <n v="1825"/>
    <d v="2010-08-25T00:00:00"/>
    <n v="70000139"/>
    <s v="VENTA ARENA 2%"/>
    <s v="FACT.FA8/154 CARRETERA Los Vientos UTE"/>
    <n v="0"/>
    <n v="7923.27"/>
    <s v="7000"/>
    <n v="700"/>
    <x v="2"/>
    <s v="1a"/>
    <x v="2"/>
    <x v="4"/>
    <x v="1"/>
    <x v="0"/>
    <n v="1"/>
    <s v=" Ventas de mercaderías"/>
    <x v="7"/>
    <x v="0"/>
    <n v="8"/>
    <x v="1"/>
    <n v="7923.27"/>
    <n v="1"/>
  </r>
  <r>
    <n v="1826"/>
    <d v="2010-08-25T00:00:00"/>
    <n v="70000140"/>
    <s v="VENTA ARENA 2%"/>
    <s v="FACT.FA8/155 harpa, S.L."/>
    <n v="0"/>
    <n v="7526.21"/>
    <s v="7000"/>
    <n v="700"/>
    <x v="2"/>
    <s v="1a"/>
    <x v="2"/>
    <x v="4"/>
    <x v="1"/>
    <x v="0"/>
    <n v="1"/>
    <s v=" Ventas de mercaderías"/>
    <x v="7"/>
    <x v="0"/>
    <n v="8"/>
    <x v="1"/>
    <n v="7526.21"/>
    <n v="1"/>
  </r>
  <r>
    <n v="1827"/>
    <d v="2010-08-25T00:00:00"/>
    <n v="70000141"/>
    <s v="VENTA ARENA 2%"/>
    <s v="FACT.FA8/156 LUIS A. Soto Soto"/>
    <n v="0"/>
    <n v="619.75"/>
    <s v="7000"/>
    <n v="700"/>
    <x v="2"/>
    <s v="1a"/>
    <x v="2"/>
    <x v="4"/>
    <x v="1"/>
    <x v="0"/>
    <n v="1"/>
    <s v=" Ventas de mercaderías"/>
    <x v="7"/>
    <x v="0"/>
    <n v="8"/>
    <x v="1"/>
    <n v="619.75"/>
    <n v="1"/>
  </r>
  <r>
    <n v="1828"/>
    <d v="2010-08-25T00:00:00"/>
    <n v="70000142"/>
    <s v="VENTA ARENA 2%"/>
    <s v="FACT.FA8/157 González VIERA"/>
    <n v="0"/>
    <n v="1296.01"/>
    <s v="7000"/>
    <n v="700"/>
    <x v="2"/>
    <s v="1a"/>
    <x v="2"/>
    <x v="4"/>
    <x v="1"/>
    <x v="0"/>
    <n v="1"/>
    <s v=" Ventas de mercaderías"/>
    <x v="7"/>
    <x v="0"/>
    <n v="8"/>
    <x v="1"/>
    <n v="1296.01"/>
    <n v="1"/>
  </r>
  <r>
    <n v="1829"/>
    <d v="2010-08-25T00:00:00"/>
    <n v="70000143"/>
    <s v="VENTA ARENA 2%"/>
    <s v="FACT.FA8/158 HOFECON TRANSP. Y CONST."/>
    <n v="0"/>
    <n v="116.6"/>
    <s v="7000"/>
    <n v="700"/>
    <x v="2"/>
    <s v="1a"/>
    <x v="2"/>
    <x v="4"/>
    <x v="1"/>
    <x v="0"/>
    <n v="1"/>
    <s v=" Ventas de mercaderías"/>
    <x v="7"/>
    <x v="0"/>
    <n v="8"/>
    <x v="1"/>
    <n v="116.6"/>
    <n v="1"/>
  </r>
  <r>
    <n v="1830"/>
    <d v="2010-08-25T00:00:00"/>
    <n v="70000144"/>
    <s v="VENTA ARENA 2%"/>
    <s v="FACT.FA8/159 AYTO. canaria"/>
    <n v="0"/>
    <n v="1003.94"/>
    <s v="7000"/>
    <n v="700"/>
    <x v="2"/>
    <s v="1a"/>
    <x v="2"/>
    <x v="4"/>
    <x v="1"/>
    <x v="0"/>
    <n v="1"/>
    <s v=" Ventas de mercaderías"/>
    <x v="7"/>
    <x v="0"/>
    <n v="8"/>
    <x v="1"/>
    <n v="1003.94"/>
    <n v="1"/>
  </r>
  <r>
    <n v="1831"/>
    <d v="2010-08-25T00:00:00"/>
    <n v="70000145"/>
    <s v="VENTA ARENA 2%"/>
    <s v="FACT.FA8/160 ROTURA. Y TTES. Cartell"/>
    <n v="0"/>
    <n v="1322.51"/>
    <s v="7000"/>
    <n v="700"/>
    <x v="2"/>
    <s v="1a"/>
    <x v="2"/>
    <x v="4"/>
    <x v="1"/>
    <x v="0"/>
    <n v="1"/>
    <s v=" Ventas de mercaderías"/>
    <x v="7"/>
    <x v="0"/>
    <n v="8"/>
    <x v="1"/>
    <n v="1322.51"/>
    <n v="1"/>
  </r>
  <r>
    <n v="1832"/>
    <d v="2010-08-25T00:00:00"/>
    <n v="70000146"/>
    <s v="VENTA ARENA 2%"/>
    <s v="FACT.FA8/161 OBRAS marpa"/>
    <n v="0"/>
    <n v="73.53"/>
    <s v="7000"/>
    <n v="700"/>
    <x v="2"/>
    <s v="1a"/>
    <x v="2"/>
    <x v="4"/>
    <x v="1"/>
    <x v="0"/>
    <n v="1"/>
    <s v=" Ventas de mercaderías"/>
    <x v="7"/>
    <x v="0"/>
    <n v="8"/>
    <x v="1"/>
    <n v="73.53"/>
    <n v="1"/>
  </r>
  <r>
    <n v="1833"/>
    <d v="2010-08-25T00:00:00"/>
    <n v="70000147"/>
    <s v="VENTA ARENA 2%"/>
    <s v="FACT.FA8/162 OBRAS marpa"/>
    <n v="0"/>
    <n v="48.88"/>
    <s v="7000"/>
    <n v="700"/>
    <x v="2"/>
    <s v="1a"/>
    <x v="2"/>
    <x v="4"/>
    <x v="1"/>
    <x v="0"/>
    <n v="1"/>
    <s v=" Ventas de mercaderías"/>
    <x v="7"/>
    <x v="0"/>
    <n v="8"/>
    <x v="1"/>
    <n v="48.88"/>
    <n v="1"/>
  </r>
  <r>
    <n v="1834"/>
    <d v="2010-08-25T00:00:00"/>
    <n v="70000148"/>
    <s v="VENTA ARENA 2%"/>
    <s v="FACT.FA8/163 ARISTEO julio PEREZ"/>
    <n v="0"/>
    <n v="140.36000000000001"/>
    <s v="7000"/>
    <n v="700"/>
    <x v="2"/>
    <s v="1a"/>
    <x v="2"/>
    <x v="4"/>
    <x v="1"/>
    <x v="0"/>
    <n v="1"/>
    <s v=" Ventas de mercaderías"/>
    <x v="7"/>
    <x v="0"/>
    <n v="8"/>
    <x v="1"/>
    <n v="140.36000000000001"/>
    <n v="1"/>
  </r>
  <r>
    <n v="1835"/>
    <d v="2010-08-25T00:00:00"/>
    <n v="70000149"/>
    <s v="VENTA ARENA 2%"/>
    <s v="FACT.FA8/164 Ruben GARCIA"/>
    <n v="0"/>
    <n v="107.78"/>
    <s v="7000"/>
    <n v="700"/>
    <x v="2"/>
    <s v="1a"/>
    <x v="2"/>
    <x v="4"/>
    <x v="1"/>
    <x v="0"/>
    <n v="1"/>
    <s v=" Ventas de mercaderías"/>
    <x v="7"/>
    <x v="0"/>
    <n v="8"/>
    <x v="1"/>
    <n v="107.78"/>
    <n v="1"/>
  </r>
  <r>
    <n v="1836"/>
    <d v="2010-08-25T00:00:00"/>
    <n v="70000150"/>
    <s v="VENTA ARENA 2%"/>
    <s v="FACT.FA8/165 Aniceto GARCIA PEREZ"/>
    <n v="0"/>
    <n v="28.05"/>
    <s v="7000"/>
    <n v="700"/>
    <x v="2"/>
    <s v="1a"/>
    <x v="2"/>
    <x v="4"/>
    <x v="1"/>
    <x v="0"/>
    <n v="1"/>
    <s v=" Ventas de mercaderías"/>
    <x v="7"/>
    <x v="0"/>
    <n v="8"/>
    <x v="1"/>
    <n v="28.05"/>
    <n v="1"/>
  </r>
  <r>
    <n v="1837"/>
    <d v="2010-08-25T00:00:00"/>
    <n v="70000151"/>
    <s v="VENTA ARENA 2%"/>
    <s v="FACT.FA8/166 FRANCISCO Pedro Pinto MARTIN"/>
    <n v="0"/>
    <n v="42.12"/>
    <s v="7000"/>
    <n v="700"/>
    <x v="2"/>
    <s v="1a"/>
    <x v="2"/>
    <x v="4"/>
    <x v="1"/>
    <x v="0"/>
    <n v="1"/>
    <s v=" Ventas de mercaderías"/>
    <x v="7"/>
    <x v="0"/>
    <n v="8"/>
    <x v="1"/>
    <n v="42.12"/>
    <n v="1"/>
  </r>
  <r>
    <n v="1838"/>
    <d v="2010-08-25T00:00:00"/>
    <n v="70000152"/>
    <s v="VENTA ARENA 2%"/>
    <s v="FACT.FA8/168 ANTONIO J. Luis Padrón."/>
    <n v="0"/>
    <n v="857.56"/>
    <s v="7000"/>
    <n v="700"/>
    <x v="2"/>
    <s v="1a"/>
    <x v="2"/>
    <x v="4"/>
    <x v="1"/>
    <x v="0"/>
    <n v="1"/>
    <s v=" Ventas de mercaderías"/>
    <x v="7"/>
    <x v="0"/>
    <n v="8"/>
    <x v="1"/>
    <n v="857.56"/>
    <n v="1"/>
  </r>
  <r>
    <n v="1839"/>
    <d v="2010-08-25T00:00:00"/>
    <n v="70000153"/>
    <s v="VENTA ARENA 2%"/>
    <s v="FACT.FA8/169 Tino HDEZ.RDG."/>
    <n v="0"/>
    <n v="20.02"/>
    <s v="7000"/>
    <n v="700"/>
    <x v="2"/>
    <s v="1a"/>
    <x v="2"/>
    <x v="4"/>
    <x v="1"/>
    <x v="0"/>
    <n v="1"/>
    <s v=" Ventas de mercaderías"/>
    <x v="7"/>
    <x v="0"/>
    <n v="8"/>
    <x v="1"/>
    <n v="20.02"/>
    <n v="1"/>
  </r>
  <r>
    <n v="1840"/>
    <d v="2010-08-25T00:00:00"/>
    <n v="70000154"/>
    <s v="VENTA ARENA 2%"/>
    <s v="FACT.FA8/170 J.Juan HDEZ. PEREZ"/>
    <n v="0"/>
    <n v="19.579999999999998"/>
    <s v="7000"/>
    <n v="700"/>
    <x v="2"/>
    <s v="1a"/>
    <x v="2"/>
    <x v="4"/>
    <x v="1"/>
    <x v="0"/>
    <n v="1"/>
    <s v=" Ventas de mercaderías"/>
    <x v="7"/>
    <x v="0"/>
    <n v="8"/>
    <x v="1"/>
    <n v="19.579999999999998"/>
    <n v="1"/>
  </r>
  <r>
    <n v="1844"/>
    <d v="2010-08-25T00:00:00"/>
    <n v="70000155"/>
    <s v="VENTA ARENA 2%"/>
    <s v="FACT.FA8/171 Lito CABRERA RDG."/>
    <n v="0"/>
    <n v="740.62"/>
    <s v="7000"/>
    <n v="700"/>
    <x v="2"/>
    <s v="1a"/>
    <x v="2"/>
    <x v="4"/>
    <x v="1"/>
    <x v="0"/>
    <n v="1"/>
    <s v=" Ventas de mercaderías"/>
    <x v="7"/>
    <x v="0"/>
    <n v="8"/>
    <x v="1"/>
    <n v="740.62"/>
    <n v="1"/>
  </r>
  <r>
    <n v="2116"/>
    <d v="2010-09-25T00:00:00"/>
    <n v="62400033"/>
    <s v="GASTOS TRANSPORTES"/>
    <s v="FACT.8637 Seur Canarias"/>
    <n v="44"/>
    <n v="0"/>
    <s v="6240"/>
    <n v="624"/>
    <x v="1"/>
    <s v="7.a"/>
    <x v="1"/>
    <x v="1"/>
    <x v="0"/>
    <x v="0"/>
    <n v="7"/>
    <s v=" Transportes"/>
    <x v="3"/>
    <x v="0"/>
    <n v="9"/>
    <x v="1"/>
    <n v="-44"/>
    <n v="-1"/>
  </r>
  <r>
    <n v="2117"/>
    <d v="2010-09-25T00:00:00"/>
    <n v="62400034"/>
    <s v="GASTOS TRANSPORTES"/>
    <s v="FACT.8647 Seur Canarias"/>
    <n v="157.76"/>
    <n v="0"/>
    <s v="6240"/>
    <n v="624"/>
    <x v="1"/>
    <s v="7.a"/>
    <x v="1"/>
    <x v="1"/>
    <x v="0"/>
    <x v="0"/>
    <n v="7"/>
    <s v=" Transportes"/>
    <x v="3"/>
    <x v="0"/>
    <n v="9"/>
    <x v="1"/>
    <n v="-157.76"/>
    <n v="-1"/>
  </r>
  <r>
    <n v="2121"/>
    <d v="2010-09-25T00:00:00"/>
    <n v="66500000"/>
    <s v="INTERESES DESCUENTOS EFECTOS"/>
    <s v="GATOS PAGARE VTO.26/09/08 González VIERA"/>
    <n v="942.86"/>
    <n v="0"/>
    <s v="6650"/>
    <n v="665"/>
    <x v="5"/>
    <s v="15.b"/>
    <x v="5"/>
    <x v="8"/>
    <x v="0"/>
    <x v="1"/>
    <n v="15"/>
    <s v=" Intereses por descuento de efectos"/>
    <x v="16"/>
    <x v="0"/>
    <n v="9"/>
    <x v="1"/>
    <n v="-942.86"/>
    <n v="-1"/>
  </r>
  <r>
    <n v="299"/>
    <d v="2010-02-26T00:00:00"/>
    <n v="70000022"/>
    <s v="VENTA ARENA 2%"/>
    <s v="FACT.FA8/30 ROTURACIONES Y TTES. Cartell, S.L."/>
    <n v="0"/>
    <n v="203.5"/>
    <s v="7000"/>
    <n v="700"/>
    <x v="2"/>
    <s v="1a"/>
    <x v="2"/>
    <x v="4"/>
    <x v="1"/>
    <x v="0"/>
    <n v="1"/>
    <s v=" Ventas de mercaderías"/>
    <x v="7"/>
    <x v="0"/>
    <n v="2"/>
    <x v="0"/>
    <n v="203.5"/>
    <n v="1"/>
  </r>
  <r>
    <n v="301"/>
    <d v="2010-02-26T00:00:00"/>
    <n v="70000023"/>
    <s v="VENTA ARENA 2%"/>
    <s v="FACT.FA8/29 Tino HDEZ. RDG."/>
    <n v="0"/>
    <n v="167.86"/>
    <s v="7000"/>
    <n v="700"/>
    <x v="2"/>
    <s v="1a"/>
    <x v="2"/>
    <x v="4"/>
    <x v="1"/>
    <x v="0"/>
    <n v="1"/>
    <s v=" Ventas de mercaderías"/>
    <x v="7"/>
    <x v="0"/>
    <n v="2"/>
    <x v="0"/>
    <n v="167.86"/>
    <n v="1"/>
  </r>
  <r>
    <n v="302"/>
    <d v="2010-02-26T00:00:00"/>
    <n v="70000024"/>
    <s v="VENTA ARENA 2%"/>
    <s v="FACT.FA8/27 González VIERA"/>
    <n v="0"/>
    <n v="7961.33"/>
    <s v="7000"/>
    <n v="700"/>
    <x v="2"/>
    <s v="1a"/>
    <x v="2"/>
    <x v="4"/>
    <x v="1"/>
    <x v="0"/>
    <n v="1"/>
    <s v=" Ventas de mercaderías"/>
    <x v="7"/>
    <x v="0"/>
    <n v="2"/>
    <x v="0"/>
    <n v="7961.33"/>
    <n v="1"/>
  </r>
  <r>
    <n v="303"/>
    <d v="2010-02-26T00:00:00"/>
    <n v="70000025"/>
    <s v="VENTA ARENA 2%"/>
    <s v="FACT.FA8/28 LUIS A. Soto Soto"/>
    <n v="0"/>
    <n v="1455.32"/>
    <s v="7000"/>
    <n v="700"/>
    <x v="2"/>
    <s v="1a"/>
    <x v="2"/>
    <x v="4"/>
    <x v="1"/>
    <x v="0"/>
    <n v="1"/>
    <s v=" Ventas de mercaderías"/>
    <x v="7"/>
    <x v="0"/>
    <n v="2"/>
    <x v="0"/>
    <n v="1455.32"/>
    <n v="1"/>
  </r>
  <r>
    <n v="304"/>
    <d v="2010-02-26T00:00:00"/>
    <n v="70000026"/>
    <s v="VENTA ARENA 2%"/>
    <s v="FACT.FA8/31 AYUNTAMIENTO canaria"/>
    <n v="0"/>
    <n v="2006.16"/>
    <s v="7000"/>
    <n v="700"/>
    <x v="2"/>
    <s v="1a"/>
    <x v="2"/>
    <x v="4"/>
    <x v="1"/>
    <x v="0"/>
    <n v="1"/>
    <s v=" Ventas de mercaderías"/>
    <x v="7"/>
    <x v="0"/>
    <n v="2"/>
    <x v="0"/>
    <n v="2006.16"/>
    <n v="1"/>
  </r>
  <r>
    <n v="305"/>
    <d v="2010-02-26T00:00:00"/>
    <n v="70000027"/>
    <s v="VENTA ARENA 2%"/>
    <s v="FACT.FA8/32 TANSCOPI"/>
    <n v="0"/>
    <n v="850.46"/>
    <s v="7000"/>
    <n v="700"/>
    <x v="2"/>
    <s v="1a"/>
    <x v="2"/>
    <x v="4"/>
    <x v="1"/>
    <x v="0"/>
    <n v="1"/>
    <s v=" Ventas de mercaderías"/>
    <x v="7"/>
    <x v="0"/>
    <n v="2"/>
    <x v="0"/>
    <n v="850.46"/>
    <n v="1"/>
  </r>
  <r>
    <n v="306"/>
    <d v="2010-02-26T00:00:00"/>
    <n v="70000028"/>
    <s v="VENTA ARENA 2%"/>
    <s v="FACT.FA8/33 FERRET. RDG. Y Padrón."/>
    <n v="0"/>
    <n v="77.989999999999995"/>
    <s v="7000"/>
    <n v="700"/>
    <x v="2"/>
    <s v="1a"/>
    <x v="2"/>
    <x v="4"/>
    <x v="1"/>
    <x v="0"/>
    <n v="1"/>
    <s v=" Ventas de mercaderías"/>
    <x v="7"/>
    <x v="0"/>
    <n v="2"/>
    <x v="0"/>
    <n v="77.989999999999995"/>
    <n v="1"/>
  </r>
  <r>
    <n v="307"/>
    <d v="2010-02-26T00:00:00"/>
    <n v="70000029"/>
    <s v="VENTA ARENA 2%"/>
    <s v="FACT.FA8/34 OBRAS marpa, S.L."/>
    <n v="0"/>
    <n v="559.70000000000005"/>
    <s v="7000"/>
    <n v="700"/>
    <x v="2"/>
    <s v="1a"/>
    <x v="2"/>
    <x v="4"/>
    <x v="1"/>
    <x v="0"/>
    <n v="1"/>
    <s v=" Ventas de mercaderías"/>
    <x v="7"/>
    <x v="0"/>
    <n v="2"/>
    <x v="0"/>
    <n v="559.70000000000005"/>
    <n v="1"/>
  </r>
  <r>
    <n v="308"/>
    <d v="2010-02-26T00:00:00"/>
    <n v="70000030"/>
    <s v="VENTA ARENA 2%"/>
    <s v="FACT.FA8/35 OBRAS marpa"/>
    <n v="0"/>
    <n v="178.78"/>
    <s v="7000"/>
    <n v="700"/>
    <x v="2"/>
    <s v="1a"/>
    <x v="2"/>
    <x v="4"/>
    <x v="1"/>
    <x v="0"/>
    <n v="1"/>
    <s v=" Ventas de mercaderías"/>
    <x v="7"/>
    <x v="0"/>
    <n v="2"/>
    <x v="0"/>
    <n v="178.78"/>
    <n v="1"/>
  </r>
  <r>
    <n v="309"/>
    <d v="2010-02-26T00:00:00"/>
    <n v="70000031"/>
    <s v="VENTA ARENA 2%"/>
    <s v="FACT.FA8/36 COMERCIAL marpa"/>
    <n v="0"/>
    <n v="110.46"/>
    <s v="7000"/>
    <n v="700"/>
    <x v="2"/>
    <s v="1a"/>
    <x v="2"/>
    <x v="4"/>
    <x v="1"/>
    <x v="0"/>
    <n v="1"/>
    <s v=" Ventas de mercaderías"/>
    <x v="7"/>
    <x v="0"/>
    <n v="2"/>
    <x v="0"/>
    <n v="110.46"/>
    <n v="1"/>
  </r>
  <r>
    <n v="310"/>
    <d v="2010-02-26T00:00:00"/>
    <n v="70000032"/>
    <s v="VENTA ARENA 2%"/>
    <s v="FACT.FA8/37 TitoPinto MARTIN"/>
    <n v="0"/>
    <n v="172.08"/>
    <s v="7000"/>
    <n v="700"/>
    <x v="2"/>
    <s v="1a"/>
    <x v="2"/>
    <x v="4"/>
    <x v="1"/>
    <x v="0"/>
    <n v="1"/>
    <s v=" Ventas de mercaderías"/>
    <x v="7"/>
    <x v="0"/>
    <n v="2"/>
    <x v="0"/>
    <n v="172.08"/>
    <n v="1"/>
  </r>
  <r>
    <n v="311"/>
    <d v="2010-02-26T00:00:00"/>
    <n v="70000033"/>
    <s v="VENTA ARENA 2%"/>
    <s v="FACT.FA8/40 CARLOS Candita"/>
    <n v="0"/>
    <n v="55.54"/>
    <s v="7000"/>
    <n v="700"/>
    <x v="2"/>
    <s v="1a"/>
    <x v="2"/>
    <x v="4"/>
    <x v="1"/>
    <x v="0"/>
    <n v="1"/>
    <s v=" Ventas de mercaderías"/>
    <x v="7"/>
    <x v="0"/>
    <n v="2"/>
    <x v="0"/>
    <n v="55.54"/>
    <n v="1"/>
  </r>
  <r>
    <n v="312"/>
    <d v="2010-02-26T00:00:00"/>
    <n v="70000034"/>
    <s v="VENTA ARENA 2%"/>
    <s v="FACT.FA8/38 ARISTEO julio PEREZ"/>
    <n v="0"/>
    <n v="180.33"/>
    <s v="7000"/>
    <n v="700"/>
    <x v="2"/>
    <s v="1a"/>
    <x v="2"/>
    <x v="4"/>
    <x v="1"/>
    <x v="0"/>
    <n v="1"/>
    <s v=" Ventas de mercaderías"/>
    <x v="7"/>
    <x v="0"/>
    <n v="2"/>
    <x v="0"/>
    <n v="180.33"/>
    <n v="1"/>
  </r>
  <r>
    <n v="299"/>
    <d v="2010-02-26T00:00:00"/>
    <n v="70000001"/>
    <s v="VENTA ARENA 5%"/>
    <s v="FACT.FA8/30 ROTURACIONES Y TTES. Cartell, S.L."/>
    <n v="0"/>
    <n v="149.94"/>
    <s v="7000"/>
    <n v="700"/>
    <x v="2"/>
    <s v="1a"/>
    <x v="2"/>
    <x v="4"/>
    <x v="1"/>
    <x v="0"/>
    <n v="1"/>
    <s v=" Ventas de mercaderías"/>
    <x v="7"/>
    <x v="0"/>
    <n v="2"/>
    <x v="0"/>
    <n v="149.94"/>
    <n v="1"/>
  </r>
  <r>
    <n v="300"/>
    <d v="2010-02-26T00:00:00"/>
    <n v="70800002"/>
    <s v="DEVOLUCIONES DE VENTAS Y OPERACIONES "/>
    <s v="ABONO FA8/39 ARISTEO julio PEREZ"/>
    <n v="85.82"/>
    <n v="0"/>
    <s v="7080"/>
    <n v="708"/>
    <x v="2"/>
    <s v="1a"/>
    <x v="2"/>
    <x v="4"/>
    <x v="1"/>
    <x v="0"/>
    <n v="1"/>
    <s v=" Devoluciones de ventas y operaciones similares"/>
    <x v="9"/>
    <x v="0"/>
    <n v="2"/>
    <x v="0"/>
    <n v="-85.82"/>
    <n v="-1"/>
  </r>
  <r>
    <n v="491"/>
    <d v="2010-03-26T00:00:00"/>
    <n v="70000044"/>
    <s v="VENTA ARENA 2%"/>
    <s v="FACT.FA8/53 NOEL RDG. FCO."/>
    <n v="0"/>
    <n v="32.450000000000003"/>
    <s v="7000"/>
    <n v="700"/>
    <x v="2"/>
    <s v="1a"/>
    <x v="2"/>
    <x v="4"/>
    <x v="1"/>
    <x v="0"/>
    <n v="1"/>
    <s v=" Ventas de mercaderías"/>
    <x v="7"/>
    <x v="0"/>
    <n v="3"/>
    <x v="0"/>
    <n v="32.450000000000003"/>
    <n v="1"/>
  </r>
  <r>
    <n v="492"/>
    <d v="2010-03-26T00:00:00"/>
    <n v="70000045"/>
    <s v="VENTA ARENA 2%"/>
    <s v="FACT.FA8/51 González VIERA"/>
    <n v="0"/>
    <n v="8063.62"/>
    <s v="7000"/>
    <n v="700"/>
    <x v="2"/>
    <s v="1a"/>
    <x v="2"/>
    <x v="4"/>
    <x v="1"/>
    <x v="0"/>
    <n v="1"/>
    <s v=" Ventas de mercaderías"/>
    <x v="7"/>
    <x v="0"/>
    <n v="3"/>
    <x v="0"/>
    <n v="8063.62"/>
    <n v="1"/>
  </r>
  <r>
    <n v="493"/>
    <d v="2010-03-26T00:00:00"/>
    <n v="70000046"/>
    <s v="VENTA ARENA 2%"/>
    <s v="FACT.FA8/52 COMERCIAL marpa"/>
    <n v="0"/>
    <n v="286.98"/>
    <s v="7000"/>
    <n v="700"/>
    <x v="2"/>
    <s v="1a"/>
    <x v="2"/>
    <x v="4"/>
    <x v="1"/>
    <x v="0"/>
    <n v="1"/>
    <s v=" Ventas de mercaderías"/>
    <x v="7"/>
    <x v="0"/>
    <n v="3"/>
    <x v="0"/>
    <n v="286.98"/>
    <n v="1"/>
  </r>
  <r>
    <n v="494"/>
    <d v="2010-03-26T00:00:00"/>
    <n v="70000047"/>
    <s v="VENTA ARENA 2%"/>
    <s v="FACT.FA8/54 LUIS A. Soto Soto"/>
    <n v="0"/>
    <n v="761.83"/>
    <s v="7000"/>
    <n v="700"/>
    <x v="2"/>
    <s v="1a"/>
    <x v="2"/>
    <x v="4"/>
    <x v="1"/>
    <x v="0"/>
    <n v="1"/>
    <s v=" Ventas de mercaderías"/>
    <x v="7"/>
    <x v="0"/>
    <n v="3"/>
    <x v="0"/>
    <n v="761.83"/>
    <n v="1"/>
  </r>
  <r>
    <n v="495"/>
    <d v="2010-03-26T00:00:00"/>
    <n v="70800004"/>
    <s v="DEVOLUCIONES DE VENTAS Y OPERACIONES "/>
    <s v="ABONO FA8/65 INNOVACIONES Agrocanarias, S.L."/>
    <n v="848"/>
    <n v="0"/>
    <s v="7080"/>
    <n v="708"/>
    <x v="2"/>
    <s v="1a"/>
    <x v="2"/>
    <x v="4"/>
    <x v="1"/>
    <x v="0"/>
    <n v="1"/>
    <s v=" Devoluciones de ventas y operaciones similares"/>
    <x v="9"/>
    <x v="0"/>
    <n v="3"/>
    <x v="0"/>
    <n v="-848"/>
    <n v="-1"/>
  </r>
  <r>
    <n v="496"/>
    <d v="2010-03-26T00:00:00"/>
    <n v="70800005"/>
    <s v="DEVOLUCIONES DE VENTAS Y OPERACIONES "/>
    <s v="ABONO FA8/66 INNOVACIONES Agrocanarias, S.L."/>
    <n v="240"/>
    <n v="0"/>
    <s v="7080"/>
    <n v="708"/>
    <x v="2"/>
    <s v="1a"/>
    <x v="2"/>
    <x v="4"/>
    <x v="1"/>
    <x v="0"/>
    <n v="1"/>
    <s v=" Devoluciones de ventas y operaciones similares"/>
    <x v="9"/>
    <x v="0"/>
    <n v="3"/>
    <x v="0"/>
    <n v="-240"/>
    <n v="-1"/>
  </r>
  <r>
    <n v="497"/>
    <d v="2010-03-26T00:00:00"/>
    <n v="70800006"/>
    <s v="DEVOLUCIONES DE VENTAS Y OPERACIONES "/>
    <s v="ABONO FA8/64 INNOVACIONES Agrocanarias"/>
    <n v="937.47"/>
    <n v="0"/>
    <s v="7080"/>
    <n v="708"/>
    <x v="2"/>
    <s v="1a"/>
    <x v="2"/>
    <x v="4"/>
    <x v="1"/>
    <x v="0"/>
    <n v="1"/>
    <s v=" Devoluciones de ventas y operaciones similares"/>
    <x v="9"/>
    <x v="0"/>
    <n v="3"/>
    <x v="0"/>
    <n v="-937.47"/>
    <n v="-1"/>
  </r>
  <r>
    <n v="726"/>
    <d v="2010-04-26T00:00:00"/>
    <n v="62200021"/>
    <s v="REPARACION Y CONSERVACION"/>
    <s v="FACT.2010000939 REPUESTOS La Isla"/>
    <n v="67.400000000000006"/>
    <n v="0"/>
    <s v="6220"/>
    <n v="622"/>
    <x v="1"/>
    <s v="7.a"/>
    <x v="1"/>
    <x v="1"/>
    <x v="0"/>
    <x v="0"/>
    <n v="7"/>
    <s v=" Reparaciones y conservación"/>
    <x v="1"/>
    <x v="0"/>
    <n v="4"/>
    <x v="3"/>
    <n v="-67.400000000000006"/>
    <n v="-1"/>
  </r>
  <r>
    <n v="990"/>
    <d v="2010-05-26T00:00:00"/>
    <n v="62200029"/>
    <s v="REPARACION Y CONSERVACION"/>
    <s v="FACT.1119 REPUESTOS La Isla"/>
    <n v="1087.42"/>
    <n v="0"/>
    <s v="6220"/>
    <n v="622"/>
    <x v="1"/>
    <s v="7.a"/>
    <x v="1"/>
    <x v="1"/>
    <x v="0"/>
    <x v="0"/>
    <n v="7"/>
    <s v=" Reparaciones y conservación"/>
    <x v="1"/>
    <x v="0"/>
    <n v="5"/>
    <x v="3"/>
    <n v="-1087.42"/>
    <n v="-1"/>
  </r>
  <r>
    <n v="987"/>
    <d v="2010-05-26T00:00:00"/>
    <n v="70000081"/>
    <s v="VENTA ARENA 2%"/>
    <s v="FACT.FA8/92 González VIERA"/>
    <n v="0"/>
    <n v="12478.14"/>
    <s v="7000"/>
    <n v="700"/>
    <x v="2"/>
    <s v="1a"/>
    <x v="2"/>
    <x v="4"/>
    <x v="1"/>
    <x v="0"/>
    <n v="1"/>
    <s v=" Ventas de mercaderías"/>
    <x v="7"/>
    <x v="0"/>
    <n v="5"/>
    <x v="3"/>
    <n v="12478.14"/>
    <n v="1"/>
  </r>
  <r>
    <n v="988"/>
    <d v="2010-05-26T00:00:00"/>
    <n v="70000082"/>
    <s v="VENTA ARENA 2%"/>
    <s v="FACT.FA8/93 HOFECON TRANSP. Y CONSTR."/>
    <n v="0"/>
    <n v="1461.07"/>
    <s v="7000"/>
    <n v="700"/>
    <x v="2"/>
    <s v="1a"/>
    <x v="2"/>
    <x v="4"/>
    <x v="1"/>
    <x v="0"/>
    <n v="1"/>
    <s v=" Ventas de mercaderías"/>
    <x v="7"/>
    <x v="0"/>
    <n v="5"/>
    <x v="3"/>
    <n v="1461.07"/>
    <n v="1"/>
  </r>
  <r>
    <n v="1294"/>
    <d v="2010-06-26T00:00:00"/>
    <n v="60600002"/>
    <s v="DESCUENTOS SOBRE COMPRAS POR PRONTO PAGO"/>
    <s v="DTO.FACT.NV2/329 González VIERA"/>
    <n v="0"/>
    <n v="594.02"/>
    <s v="6060"/>
    <n v="606"/>
    <x v="0"/>
    <s v="4.a"/>
    <x v="0"/>
    <x v="0"/>
    <x v="0"/>
    <x v="0"/>
    <n v="4"/>
    <s v=" Descuentos sobre compras por pronto pago"/>
    <x v="0"/>
    <x v="0"/>
    <n v="6"/>
    <x v="3"/>
    <n v="594.02"/>
    <n v="1"/>
  </r>
  <r>
    <n v="1298"/>
    <d v="2010-06-26T00:00:00"/>
    <n v="60700008"/>
    <s v="TRABAJOS REALIZADOS POR OTRAS EMPRESAS"/>
    <s v="FACT.0064/08 CERRAJERIA LOS perritos"/>
    <n v="3502.62"/>
    <n v="0"/>
    <s v="6070"/>
    <n v="607"/>
    <x v="0"/>
    <s v="4.c"/>
    <x v="0"/>
    <x v="3"/>
    <x v="0"/>
    <x v="0"/>
    <n v="4"/>
    <s v=" Trabajos realizados por otras empresas"/>
    <x v="4"/>
    <x v="0"/>
    <n v="6"/>
    <x v="3"/>
    <n v="-3502.62"/>
    <n v="-1"/>
  </r>
  <r>
    <n v="1296"/>
    <d v="2010-06-26T00:00:00"/>
    <n v="60700001"/>
    <s v="TRABAJOS REALIZ. POR OTRAS EMPRESA NAVE "/>
    <s v="FACT.3/685 FONTANERIA Tito LZO."/>
    <n v="3074.49"/>
    <n v="0"/>
    <s v="6070"/>
    <n v="607"/>
    <x v="0"/>
    <s v="4.c"/>
    <x v="0"/>
    <x v="3"/>
    <x v="0"/>
    <x v="0"/>
    <n v="4"/>
    <s v=" Trabajos realizados por otras empresas"/>
    <x v="4"/>
    <x v="0"/>
    <n v="6"/>
    <x v="3"/>
    <n v="-3074.49"/>
    <n v="-1"/>
  </r>
  <r>
    <n v="1299"/>
    <d v="2010-06-26T00:00:00"/>
    <n v="62200042"/>
    <s v="REPARACION Y CONSERVACION"/>
    <s v="FACT.2482 TALLER Tito"/>
    <n v="36.54"/>
    <n v="0"/>
    <s v="6220"/>
    <n v="622"/>
    <x v="1"/>
    <s v="7.a"/>
    <x v="1"/>
    <x v="1"/>
    <x v="0"/>
    <x v="0"/>
    <n v="7"/>
    <s v=" Reparaciones y conservación"/>
    <x v="1"/>
    <x v="0"/>
    <n v="6"/>
    <x v="3"/>
    <n v="-36.54"/>
    <n v="-1"/>
  </r>
  <r>
    <n v="1279"/>
    <d v="2010-06-26T00:00:00"/>
    <n v="70000102"/>
    <s v="VENTA ARENA 2%"/>
    <s v="FACT.FA8/119 COMERCIAL marpa"/>
    <n v="0"/>
    <n v="39.42"/>
    <s v="7000"/>
    <n v="700"/>
    <x v="2"/>
    <s v="1a"/>
    <x v="2"/>
    <x v="4"/>
    <x v="1"/>
    <x v="0"/>
    <n v="1"/>
    <s v=" Ventas de mercaderías"/>
    <x v="7"/>
    <x v="0"/>
    <n v="6"/>
    <x v="3"/>
    <n v="39.42"/>
    <n v="1"/>
  </r>
  <r>
    <n v="1280"/>
    <d v="2010-06-26T00:00:00"/>
    <n v="70000103"/>
    <s v="VENTA ARENA 2%"/>
    <s v="FACT.FA8/114 harpa, S.L."/>
    <n v="0"/>
    <n v="6872.99"/>
    <s v="7000"/>
    <n v="700"/>
    <x v="2"/>
    <s v="1a"/>
    <x v="2"/>
    <x v="4"/>
    <x v="1"/>
    <x v="0"/>
    <n v="1"/>
    <s v=" Ventas de mercaderías"/>
    <x v="7"/>
    <x v="0"/>
    <n v="6"/>
    <x v="3"/>
    <n v="6872.99"/>
    <n v="1"/>
  </r>
  <r>
    <n v="1281"/>
    <d v="2010-06-26T00:00:00"/>
    <n v="70000104"/>
    <s v="VENTA ARENA 2%"/>
    <s v="FACT.FA8/117 ROTURACIONES Y TTES. Cartell"/>
    <n v="0"/>
    <n v="380.39"/>
    <s v="7000"/>
    <n v="700"/>
    <x v="2"/>
    <s v="1a"/>
    <x v="2"/>
    <x v="4"/>
    <x v="1"/>
    <x v="0"/>
    <n v="1"/>
    <s v=" Ventas de mercaderías"/>
    <x v="7"/>
    <x v="0"/>
    <n v="6"/>
    <x v="3"/>
    <n v="380.39"/>
    <n v="1"/>
  </r>
  <r>
    <n v="1282"/>
    <d v="2010-06-26T00:00:00"/>
    <n v="70000105"/>
    <s v="VENTA ARENA 2%"/>
    <s v="FACT.FA8/118  OBRAS marpa"/>
    <n v="0"/>
    <n v="138.53"/>
    <s v="7000"/>
    <n v="700"/>
    <x v="2"/>
    <s v="1a"/>
    <x v="2"/>
    <x v="4"/>
    <x v="1"/>
    <x v="0"/>
    <n v="1"/>
    <s v=" Ventas de mercaderías"/>
    <x v="7"/>
    <x v="0"/>
    <n v="6"/>
    <x v="3"/>
    <n v="138.53"/>
    <n v="1"/>
  </r>
  <r>
    <n v="1283"/>
    <d v="2010-06-26T00:00:00"/>
    <n v="70000106"/>
    <s v="VENTA ARENA 2%"/>
    <s v="FACT.FA8/120 FERRETER. RDG Y Padrón."/>
    <n v="0"/>
    <n v="101.79"/>
    <s v="7000"/>
    <n v="700"/>
    <x v="2"/>
    <s v="1a"/>
    <x v="2"/>
    <x v="4"/>
    <x v="1"/>
    <x v="0"/>
    <n v="1"/>
    <s v=" Ventas de mercaderías"/>
    <x v="7"/>
    <x v="0"/>
    <n v="6"/>
    <x v="3"/>
    <n v="101.79"/>
    <n v="1"/>
  </r>
  <r>
    <n v="1284"/>
    <d v="2010-06-26T00:00:00"/>
    <n v="70000107"/>
    <s v="VENTA ARENA 2%"/>
    <s v="FACT.FA8/121 AYTO. canaria"/>
    <n v="0"/>
    <n v="537.67999999999995"/>
    <s v="7000"/>
    <n v="700"/>
    <x v="2"/>
    <s v="1a"/>
    <x v="2"/>
    <x v="4"/>
    <x v="1"/>
    <x v="0"/>
    <n v="1"/>
    <s v=" Ventas de mercaderías"/>
    <x v="7"/>
    <x v="0"/>
    <n v="6"/>
    <x v="3"/>
    <n v="537.67999999999995"/>
    <n v="1"/>
  </r>
  <r>
    <n v="1285"/>
    <d v="2010-06-26T00:00:00"/>
    <n v="70000108"/>
    <s v="VENTA ARENA 2%"/>
    <s v="FACT.FA8/122 ARISTEO julio PEREZ"/>
    <n v="0"/>
    <n v="216.35"/>
    <s v="7000"/>
    <n v="700"/>
    <x v="2"/>
    <s v="1a"/>
    <x v="2"/>
    <x v="4"/>
    <x v="1"/>
    <x v="0"/>
    <n v="1"/>
    <s v=" Ventas de mercaderías"/>
    <x v="7"/>
    <x v="0"/>
    <n v="6"/>
    <x v="3"/>
    <n v="216.35"/>
    <n v="1"/>
  </r>
  <r>
    <n v="1286"/>
    <d v="2010-06-26T00:00:00"/>
    <n v="70000109"/>
    <s v="VENTA ARENA 2%"/>
    <s v="FACT.FA8/123 ANTONIO J. Luis Padrón."/>
    <n v="0"/>
    <n v="201.08"/>
    <s v="7000"/>
    <n v="700"/>
    <x v="2"/>
    <s v="1a"/>
    <x v="2"/>
    <x v="4"/>
    <x v="1"/>
    <x v="0"/>
    <n v="1"/>
    <s v=" Ventas de mercaderías"/>
    <x v="7"/>
    <x v="0"/>
    <n v="6"/>
    <x v="3"/>
    <n v="201.08"/>
    <n v="1"/>
  </r>
  <r>
    <n v="1287"/>
    <d v="2010-06-26T00:00:00"/>
    <n v="70000110"/>
    <s v="VENTA ARENA 2%"/>
    <s v="FACT.FA8/124 CANDIDO BARROSO"/>
    <n v="0"/>
    <n v="61.79"/>
    <s v="7000"/>
    <n v="700"/>
    <x v="2"/>
    <s v="1a"/>
    <x v="2"/>
    <x v="4"/>
    <x v="1"/>
    <x v="0"/>
    <n v="1"/>
    <s v=" Ventas de mercaderías"/>
    <x v="7"/>
    <x v="0"/>
    <n v="6"/>
    <x v="3"/>
    <n v="61.79"/>
    <n v="1"/>
  </r>
  <r>
    <n v="1288"/>
    <d v="2010-06-26T00:00:00"/>
    <n v="70000111"/>
    <s v="VENTA ARENA 2%"/>
    <s v="FACT.FA8/125 Tino HDEZ. RDG."/>
    <n v="0"/>
    <n v="27"/>
    <s v="7000"/>
    <n v="700"/>
    <x v="2"/>
    <s v="1a"/>
    <x v="2"/>
    <x v="4"/>
    <x v="1"/>
    <x v="0"/>
    <n v="1"/>
    <s v=" Ventas de mercaderías"/>
    <x v="7"/>
    <x v="0"/>
    <n v="6"/>
    <x v="3"/>
    <n v="27"/>
    <n v="1"/>
  </r>
  <r>
    <n v="1289"/>
    <d v="2010-06-26T00:00:00"/>
    <n v="70000112"/>
    <s v="VENTA ARENA 2%"/>
    <s v="FACT.FA8/126 FRANCISCO Pedro Pinto MARTIN"/>
    <n v="0"/>
    <n v="215.5"/>
    <s v="7000"/>
    <n v="700"/>
    <x v="2"/>
    <s v="1a"/>
    <x v="2"/>
    <x v="4"/>
    <x v="1"/>
    <x v="0"/>
    <n v="1"/>
    <s v=" Ventas de mercaderías"/>
    <x v="7"/>
    <x v="0"/>
    <n v="6"/>
    <x v="3"/>
    <n v="215.5"/>
    <n v="1"/>
  </r>
  <r>
    <n v="1290"/>
    <d v="2010-06-26T00:00:00"/>
    <n v="70000113"/>
    <s v="VENTA ARENA 2%"/>
    <s v="FACT.FA8/127 ANTONIO Pedro Luis Padrón."/>
    <n v="0"/>
    <n v="178.42"/>
    <s v="7000"/>
    <n v="700"/>
    <x v="2"/>
    <s v="1a"/>
    <x v="2"/>
    <x v="4"/>
    <x v="1"/>
    <x v="0"/>
    <n v="1"/>
    <s v=" Ventas de mercaderías"/>
    <x v="7"/>
    <x v="0"/>
    <n v="6"/>
    <x v="3"/>
    <n v="178.42"/>
    <n v="1"/>
  </r>
  <r>
    <n v="1291"/>
    <d v="2010-06-26T00:00:00"/>
    <n v="70000114"/>
    <s v="VENTA ARENA 2%"/>
    <s v="FACT.FA8/128 González VIERA"/>
    <n v="0"/>
    <n v="6911.97"/>
    <s v="7000"/>
    <n v="700"/>
    <x v="2"/>
    <s v="1a"/>
    <x v="2"/>
    <x v="4"/>
    <x v="1"/>
    <x v="0"/>
    <n v="1"/>
    <s v=" Ventas de mercaderías"/>
    <x v="7"/>
    <x v="0"/>
    <n v="6"/>
    <x v="3"/>
    <n v="6911.97"/>
    <n v="1"/>
  </r>
  <r>
    <n v="1292"/>
    <d v="2010-06-26T00:00:00"/>
    <n v="70000115"/>
    <s v="VENTA ARENA 2%"/>
    <s v="FACT.FA8/129 LUIS A. Soto Soto"/>
    <n v="0"/>
    <n v="1051.42"/>
    <s v="7000"/>
    <n v="700"/>
    <x v="2"/>
    <s v="1a"/>
    <x v="2"/>
    <x v="4"/>
    <x v="1"/>
    <x v="0"/>
    <n v="1"/>
    <s v=" Ventas de mercaderías"/>
    <x v="7"/>
    <x v="0"/>
    <n v="6"/>
    <x v="3"/>
    <n v="1051.42"/>
    <n v="1"/>
  </r>
  <r>
    <n v="1302"/>
    <d v="2010-06-26T00:00:00"/>
    <n v="77800000"/>
    <s v="INGRESOS EXCEPCIONALES"/>
    <s v="COMPENSACION CTAS.González VIERA/ELEMENTOS"/>
    <n v="0"/>
    <n v="176.8"/>
    <s v="7780"/>
    <n v="778"/>
    <x v="4"/>
    <s v="13."/>
    <x v="4"/>
    <x v="7"/>
    <x v="0"/>
    <x v="0"/>
    <n v="13"/>
    <s v=" Ingresos excepcionales."/>
    <x v="13"/>
    <x v="0"/>
    <n v="6"/>
    <x v="3"/>
    <n v="176.8"/>
    <n v="1"/>
  </r>
  <r>
    <n v="1849"/>
    <d v="2010-08-26T00:00:00"/>
    <n v="70000156"/>
    <s v="VENTA ARENA 2%"/>
    <s v="FACT.FA8/172 González VIERA"/>
    <n v="0"/>
    <n v="256.2"/>
    <s v="7000"/>
    <n v="700"/>
    <x v="2"/>
    <s v="1a"/>
    <x v="2"/>
    <x v="4"/>
    <x v="1"/>
    <x v="0"/>
    <n v="1"/>
    <s v=" Ventas de mercaderías"/>
    <x v="7"/>
    <x v="0"/>
    <n v="8"/>
    <x v="1"/>
    <n v="256.2"/>
    <n v="1"/>
  </r>
  <r>
    <n v="1850"/>
    <d v="2010-08-26T00:00:00"/>
    <n v="70000157"/>
    <s v="VENTA ARENA 2%"/>
    <s v="FACT.FA8/173 LUIS A. Soto Soto"/>
    <n v="0"/>
    <n v="30"/>
    <s v="7000"/>
    <n v="700"/>
    <x v="2"/>
    <s v="1a"/>
    <x v="2"/>
    <x v="4"/>
    <x v="1"/>
    <x v="0"/>
    <n v="1"/>
    <s v=" Ventas de mercaderías"/>
    <x v="7"/>
    <x v="0"/>
    <n v="8"/>
    <x v="1"/>
    <n v="30"/>
    <n v="1"/>
  </r>
  <r>
    <n v="1851"/>
    <d v="2010-08-26T00:00:00"/>
    <n v="70000158"/>
    <s v="VENTA ARENA 2%"/>
    <s v="FACT.FA8/174 Alfredo Pérez Luis. Tito"/>
    <n v="0"/>
    <n v="51.53"/>
    <s v="7000"/>
    <n v="700"/>
    <x v="2"/>
    <s v="1a"/>
    <x v="2"/>
    <x v="4"/>
    <x v="1"/>
    <x v="0"/>
    <n v="1"/>
    <s v=" Ventas de mercaderías"/>
    <x v="7"/>
    <x v="0"/>
    <n v="8"/>
    <x v="1"/>
    <n v="51.53"/>
    <n v="1"/>
  </r>
  <r>
    <n v="1852"/>
    <d v="2010-08-26T00:00:00"/>
    <n v="70000159"/>
    <s v="VENTA ARENA 2%"/>
    <s v="FACT.FA8/175 Agustin AVILA AVILA"/>
    <n v="0"/>
    <n v="250.17"/>
    <s v="7000"/>
    <n v="700"/>
    <x v="2"/>
    <s v="1a"/>
    <x v="2"/>
    <x v="4"/>
    <x v="1"/>
    <x v="0"/>
    <n v="1"/>
    <s v=" Ventas de mercaderías"/>
    <x v="7"/>
    <x v="0"/>
    <n v="8"/>
    <x v="1"/>
    <n v="250.17"/>
    <n v="1"/>
  </r>
  <r>
    <n v="1853"/>
    <d v="2010-08-26T00:00:00"/>
    <n v="70000160"/>
    <s v="VENTA ARENA 2%"/>
    <s v="FACT.FA8/176 MARCOS PEÑA Aron."/>
    <n v="0"/>
    <n v="68.94"/>
    <s v="7000"/>
    <n v="700"/>
    <x v="2"/>
    <s v="1a"/>
    <x v="2"/>
    <x v="4"/>
    <x v="1"/>
    <x v="0"/>
    <n v="1"/>
    <s v=" Ventas de mercaderías"/>
    <x v="7"/>
    <x v="0"/>
    <n v="8"/>
    <x v="1"/>
    <n v="68.94"/>
    <n v="1"/>
  </r>
  <r>
    <n v="1854"/>
    <d v="2010-08-26T00:00:00"/>
    <n v="70000161"/>
    <s v="VENTA ARENA 2%"/>
    <s v="FACT.FA8/177 Anibal RDG. PEREZ"/>
    <n v="0"/>
    <n v="20.16"/>
    <s v="7000"/>
    <n v="700"/>
    <x v="2"/>
    <s v="1a"/>
    <x v="2"/>
    <x v="4"/>
    <x v="1"/>
    <x v="0"/>
    <n v="1"/>
    <s v=" Ventas de mercaderías"/>
    <x v="7"/>
    <x v="0"/>
    <n v="8"/>
    <x v="1"/>
    <n v="20.16"/>
    <n v="1"/>
  </r>
  <r>
    <n v="2138"/>
    <d v="2010-09-26T00:00:00"/>
    <n v="62400035"/>
    <s v="GASTOS TRANSPORTES"/>
    <s v="FACT.8654 Seur Canarias"/>
    <n v="71.89"/>
    <n v="0"/>
    <s v="6240"/>
    <n v="624"/>
    <x v="1"/>
    <s v="7.a"/>
    <x v="1"/>
    <x v="1"/>
    <x v="0"/>
    <x v="0"/>
    <n v="7"/>
    <s v=" Transportes"/>
    <x v="3"/>
    <x v="0"/>
    <n v="9"/>
    <x v="1"/>
    <n v="-71.89"/>
    <n v="-1"/>
  </r>
  <r>
    <n v="2122"/>
    <d v="2010-09-26T00:00:00"/>
    <n v="70000164"/>
    <s v="VENTA ARENA 2%"/>
    <s v="FACT.FA8/183 CARRETERA Los Vientos UTE"/>
    <n v="0"/>
    <n v="4666.29"/>
    <s v="7000"/>
    <n v="700"/>
    <x v="2"/>
    <s v="1a"/>
    <x v="2"/>
    <x v="4"/>
    <x v="1"/>
    <x v="0"/>
    <n v="1"/>
    <s v=" Ventas de mercaderías"/>
    <x v="7"/>
    <x v="0"/>
    <n v="9"/>
    <x v="1"/>
    <n v="4666.29"/>
    <n v="1"/>
  </r>
  <r>
    <n v="2124"/>
    <d v="2010-09-26T00:00:00"/>
    <n v="70000165"/>
    <s v="VENTA ARENA 2%"/>
    <s v="FACT.FA8/186 AYTO. Punta Este"/>
    <n v="0"/>
    <n v="398.55"/>
    <s v="7000"/>
    <n v="700"/>
    <x v="2"/>
    <s v="1a"/>
    <x v="2"/>
    <x v="4"/>
    <x v="1"/>
    <x v="0"/>
    <n v="1"/>
    <s v=" Ventas de mercaderías"/>
    <x v="7"/>
    <x v="0"/>
    <n v="9"/>
    <x v="1"/>
    <n v="398.55"/>
    <n v="1"/>
  </r>
  <r>
    <n v="2125"/>
    <d v="2010-09-26T00:00:00"/>
    <n v="70000166"/>
    <s v="VENTA ARENA 2%"/>
    <s v="FACT.FA8/187 harpa, S.L."/>
    <n v="0"/>
    <n v="629.47"/>
    <s v="7000"/>
    <n v="700"/>
    <x v="2"/>
    <s v="1a"/>
    <x v="2"/>
    <x v="4"/>
    <x v="1"/>
    <x v="0"/>
    <n v="1"/>
    <s v=" Ventas de mercaderías"/>
    <x v="7"/>
    <x v="0"/>
    <n v="9"/>
    <x v="1"/>
    <n v="629.47"/>
    <n v="1"/>
  </r>
  <r>
    <n v="2126"/>
    <d v="2010-09-26T00:00:00"/>
    <n v="70000167"/>
    <s v="VENTA ARENA 2%"/>
    <s v="FACT.FA8/188 PREFABRICADOS canaria"/>
    <n v="0"/>
    <n v="1080"/>
    <s v="7000"/>
    <n v="700"/>
    <x v="2"/>
    <s v="1a"/>
    <x v="2"/>
    <x v="4"/>
    <x v="1"/>
    <x v="0"/>
    <n v="1"/>
    <s v=" Ventas de mercaderías"/>
    <x v="7"/>
    <x v="0"/>
    <n v="9"/>
    <x v="1"/>
    <n v="1080"/>
    <n v="1"/>
  </r>
  <r>
    <n v="2127"/>
    <d v="2010-09-26T00:00:00"/>
    <n v="70000168"/>
    <s v="VENTA ARENA 2%"/>
    <s v="FACT.FA8/189 AYTO. canaria"/>
    <n v="0"/>
    <n v="300.41000000000003"/>
    <s v="7000"/>
    <n v="700"/>
    <x v="2"/>
    <s v="1a"/>
    <x v="2"/>
    <x v="4"/>
    <x v="1"/>
    <x v="0"/>
    <n v="1"/>
    <s v=" Ventas de mercaderías"/>
    <x v="7"/>
    <x v="0"/>
    <n v="9"/>
    <x v="1"/>
    <n v="300.41000000000003"/>
    <n v="1"/>
  </r>
  <r>
    <n v="2128"/>
    <d v="2010-09-26T00:00:00"/>
    <n v="70000169"/>
    <s v="VENTA ARENA 2%"/>
    <s v="FACT.FA8/190 AYTO. canaria"/>
    <n v="0"/>
    <n v="1021.46"/>
    <s v="7000"/>
    <n v="700"/>
    <x v="2"/>
    <s v="1a"/>
    <x v="2"/>
    <x v="4"/>
    <x v="1"/>
    <x v="0"/>
    <n v="1"/>
    <s v=" Ventas de mercaderías"/>
    <x v="7"/>
    <x v="0"/>
    <n v="9"/>
    <x v="1"/>
    <n v="1021.46"/>
    <n v="1"/>
  </r>
  <r>
    <n v="2123"/>
    <d v="2010-09-26T00:00:00"/>
    <n v="70000005"/>
    <s v="VENTA ARENA 5%"/>
    <s v="FACT.FA8/184 CARRETERA Los Vientos UTE"/>
    <n v="0"/>
    <n v="1840"/>
    <s v="7000"/>
    <n v="700"/>
    <x v="2"/>
    <s v="1a"/>
    <x v="2"/>
    <x v="4"/>
    <x v="1"/>
    <x v="0"/>
    <n v="1"/>
    <s v=" Ventas de mercaderías"/>
    <x v="7"/>
    <x v="0"/>
    <n v="9"/>
    <x v="1"/>
    <n v="1840"/>
    <n v="1"/>
  </r>
  <r>
    <n v="2731"/>
    <d v="2010-11-26T00:00:00"/>
    <n v="70000205"/>
    <s v="VENTA ARENA 2%"/>
    <s v="FACT.FA8/230 CARRETERA Los Vientos UTE"/>
    <n v="0"/>
    <n v="10560.78"/>
    <s v="7000"/>
    <n v="700"/>
    <x v="2"/>
    <s v="1a"/>
    <x v="2"/>
    <x v="4"/>
    <x v="1"/>
    <x v="0"/>
    <n v="1"/>
    <s v=" Ventas de mercaderías"/>
    <x v="7"/>
    <x v="0"/>
    <n v="11"/>
    <x v="2"/>
    <n v="10560.78"/>
    <n v="1"/>
  </r>
  <r>
    <n v="2730"/>
    <d v="2010-11-26T00:00:00"/>
    <n v="70000008"/>
    <s v="VENTA ARENA 5%"/>
    <s v="FACT.FA8/229 CARRETERA Los Vientos UTE"/>
    <n v="0"/>
    <n v="589"/>
    <s v="7000"/>
    <n v="700"/>
    <x v="2"/>
    <s v="1a"/>
    <x v="2"/>
    <x v="4"/>
    <x v="1"/>
    <x v="0"/>
    <n v="1"/>
    <s v=" Ventas de mercaderías"/>
    <x v="7"/>
    <x v="0"/>
    <n v="11"/>
    <x v="2"/>
    <n v="589"/>
    <n v="1"/>
  </r>
  <r>
    <n v="2991"/>
    <d v="2010-12-26T00:00:00"/>
    <n v="62200075"/>
    <s v="REPARACION Y CONSERVACION"/>
    <s v="FACT.2010002244 REPUESTOS La Isla"/>
    <n v="397.98"/>
    <n v="0"/>
    <s v="6220"/>
    <n v="622"/>
    <x v="1"/>
    <s v="7.a"/>
    <x v="1"/>
    <x v="1"/>
    <x v="0"/>
    <x v="0"/>
    <n v="7"/>
    <s v=" Reparaciones y conservación"/>
    <x v="1"/>
    <x v="0"/>
    <n v="12"/>
    <x v="2"/>
    <n v="-397.98"/>
    <n v="-1"/>
  </r>
  <r>
    <n v="317"/>
    <d v="2010-02-27T00:00:00"/>
    <n v="70000035"/>
    <s v="VENTA ARENA 2%"/>
    <s v="FACT.FA8/42 Anibal RDG. PEREZ"/>
    <n v="0"/>
    <n v="37.51"/>
    <s v="7000"/>
    <n v="700"/>
    <x v="2"/>
    <s v="1a"/>
    <x v="2"/>
    <x v="4"/>
    <x v="1"/>
    <x v="0"/>
    <n v="1"/>
    <s v=" Ventas de mercaderías"/>
    <x v="7"/>
    <x v="0"/>
    <n v="2"/>
    <x v="0"/>
    <n v="37.51"/>
    <n v="1"/>
  </r>
  <r>
    <n v="318"/>
    <d v="2010-02-27T00:00:00"/>
    <n v="70000036"/>
    <s v="VENTA ARENA 2%"/>
    <s v="FACT.FA8/41 Aniceto GARCIA PEREZ"/>
    <n v="0"/>
    <n v="135.41"/>
    <s v="7000"/>
    <n v="700"/>
    <x v="2"/>
    <s v="1a"/>
    <x v="2"/>
    <x v="4"/>
    <x v="1"/>
    <x v="0"/>
    <n v="1"/>
    <s v=" Ventas de mercaderías"/>
    <x v="7"/>
    <x v="0"/>
    <n v="2"/>
    <x v="0"/>
    <n v="135.41"/>
    <n v="1"/>
  </r>
  <r>
    <n v="319"/>
    <d v="2010-02-27T00:00:00"/>
    <n v="70000037"/>
    <s v="VENTA ARENA 2%"/>
    <s v="FACT.FA8/43 SALVADOR"/>
    <n v="0"/>
    <n v="46.09"/>
    <s v="7000"/>
    <n v="700"/>
    <x v="2"/>
    <s v="1a"/>
    <x v="2"/>
    <x v="4"/>
    <x v="1"/>
    <x v="0"/>
    <n v="1"/>
    <s v=" Ventas de mercaderías"/>
    <x v="7"/>
    <x v="0"/>
    <n v="2"/>
    <x v="0"/>
    <n v="46.09"/>
    <n v="1"/>
  </r>
  <r>
    <n v="504"/>
    <d v="2010-03-27T00:00:00"/>
    <n v="70000048"/>
    <s v="VENTA ARENA 2%"/>
    <s v="FACT.FA8/55 AYUNTAMIENTO canaria"/>
    <n v="0"/>
    <n v="1316.81"/>
    <s v="7000"/>
    <n v="700"/>
    <x v="2"/>
    <s v="1a"/>
    <x v="2"/>
    <x v="4"/>
    <x v="1"/>
    <x v="0"/>
    <n v="1"/>
    <s v=" Ventas de mercaderías"/>
    <x v="7"/>
    <x v="0"/>
    <n v="3"/>
    <x v="0"/>
    <n v="1316.81"/>
    <n v="1"/>
  </r>
  <r>
    <n v="505"/>
    <d v="2010-03-27T00:00:00"/>
    <n v="70000049"/>
    <s v="VENTA ARENA 2%"/>
    <s v="FACT.FA8/56 OBRAS marpa, S.L."/>
    <n v="0"/>
    <n v="426.35"/>
    <s v="7000"/>
    <n v="700"/>
    <x v="2"/>
    <s v="1a"/>
    <x v="2"/>
    <x v="4"/>
    <x v="1"/>
    <x v="0"/>
    <n v="1"/>
    <s v=" Ventas de mercaderías"/>
    <x v="7"/>
    <x v="0"/>
    <n v="3"/>
    <x v="0"/>
    <n v="426.35"/>
    <n v="1"/>
  </r>
  <r>
    <n v="506"/>
    <d v="2010-03-27T00:00:00"/>
    <n v="70000050"/>
    <s v="VENTA ARENA 2%"/>
    <s v="FACT.FA8/57 FERRALLAS LOS Compadres"/>
    <n v="0"/>
    <n v="2991.78"/>
    <s v="7000"/>
    <n v="700"/>
    <x v="2"/>
    <s v="1a"/>
    <x v="2"/>
    <x v="4"/>
    <x v="1"/>
    <x v="0"/>
    <n v="1"/>
    <s v=" Ventas de mercaderías"/>
    <x v="7"/>
    <x v="0"/>
    <n v="3"/>
    <x v="0"/>
    <n v="2991.78"/>
    <n v="1"/>
  </r>
  <r>
    <n v="992"/>
    <d v="2010-05-27T00:00:00"/>
    <n v="70000083"/>
    <s v="VENTA ARENA 2%"/>
    <s v="FACT.FA8/94 ROTURACIONES Y TTES. Cartell"/>
    <n v="0"/>
    <n v="1775.28"/>
    <s v="7000"/>
    <n v="700"/>
    <x v="2"/>
    <s v="1a"/>
    <x v="2"/>
    <x v="4"/>
    <x v="1"/>
    <x v="0"/>
    <n v="1"/>
    <s v=" Ventas de mercaderías"/>
    <x v="7"/>
    <x v="0"/>
    <n v="5"/>
    <x v="3"/>
    <n v="1775.28"/>
    <n v="1"/>
  </r>
  <r>
    <n v="993"/>
    <d v="2010-05-27T00:00:00"/>
    <n v="70000084"/>
    <s v="VENTA ARENA 2%"/>
    <s v="FACT.FA8/95 LUIS A. PEREZ "/>
    <n v="0"/>
    <n v="803.5"/>
    <s v="7000"/>
    <n v="700"/>
    <x v="2"/>
    <s v="1a"/>
    <x v="2"/>
    <x v="4"/>
    <x v="1"/>
    <x v="0"/>
    <n v="1"/>
    <s v=" Ventas de mercaderías"/>
    <x v="7"/>
    <x v="0"/>
    <n v="5"/>
    <x v="3"/>
    <n v="803.5"/>
    <n v="1"/>
  </r>
  <r>
    <n v="994"/>
    <d v="2010-05-27T00:00:00"/>
    <n v="70000085"/>
    <s v="VENTA ARENA 2%"/>
    <s v="FACT.FA8/96 FERRETERIA RDG. Y Padrón."/>
    <n v="0"/>
    <n v="65.45"/>
    <s v="7000"/>
    <n v="700"/>
    <x v="2"/>
    <s v="1a"/>
    <x v="2"/>
    <x v="4"/>
    <x v="1"/>
    <x v="0"/>
    <n v="1"/>
    <s v=" Ventas de mercaderías"/>
    <x v="7"/>
    <x v="0"/>
    <n v="5"/>
    <x v="3"/>
    <n v="65.45"/>
    <n v="1"/>
  </r>
  <r>
    <n v="995"/>
    <d v="2010-05-27T00:00:00"/>
    <n v="70000086"/>
    <s v="VENTA ARENA 2%"/>
    <s v="FACT.FA8/97 FCO. Pedro Pinto MARTIN"/>
    <n v="0"/>
    <n v="254.66"/>
    <s v="7000"/>
    <n v="700"/>
    <x v="2"/>
    <s v="1a"/>
    <x v="2"/>
    <x v="4"/>
    <x v="1"/>
    <x v="0"/>
    <n v="1"/>
    <s v=" Ventas de mercaderías"/>
    <x v="7"/>
    <x v="0"/>
    <n v="5"/>
    <x v="3"/>
    <n v="254.66"/>
    <n v="1"/>
  </r>
  <r>
    <n v="996"/>
    <d v="2010-05-27T00:00:00"/>
    <n v="70000087"/>
    <s v="VENTA ARENA 2%"/>
    <s v="FACT.FA8/98 AYTO. canaria"/>
    <n v="0"/>
    <n v="1091.53"/>
    <s v="7000"/>
    <n v="700"/>
    <x v="2"/>
    <s v="1a"/>
    <x v="2"/>
    <x v="4"/>
    <x v="1"/>
    <x v="0"/>
    <n v="1"/>
    <s v=" Ventas de mercaderías"/>
    <x v="7"/>
    <x v="0"/>
    <n v="5"/>
    <x v="3"/>
    <n v="1091.53"/>
    <n v="1"/>
  </r>
  <r>
    <n v="997"/>
    <d v="2010-05-27T00:00:00"/>
    <n v="70000088"/>
    <s v="VENTA ARENA 2%"/>
    <s v="FACT.FA8/99 Aniceto GARCIA PEREZ"/>
    <n v="0"/>
    <n v="54.99"/>
    <s v="7000"/>
    <n v="700"/>
    <x v="2"/>
    <s v="1a"/>
    <x v="2"/>
    <x v="4"/>
    <x v="1"/>
    <x v="0"/>
    <n v="1"/>
    <s v=" Ventas de mercaderías"/>
    <x v="7"/>
    <x v="0"/>
    <n v="5"/>
    <x v="3"/>
    <n v="54.99"/>
    <n v="1"/>
  </r>
  <r>
    <n v="998"/>
    <d v="2010-05-27T00:00:00"/>
    <n v="70000089"/>
    <s v="VENTA ARENA 2%"/>
    <s v="FACT.FA8/100 ARISTEO julio PEREZ"/>
    <n v="0"/>
    <n v="55.75"/>
    <s v="7000"/>
    <n v="700"/>
    <x v="2"/>
    <s v="1a"/>
    <x v="2"/>
    <x v="4"/>
    <x v="1"/>
    <x v="0"/>
    <n v="1"/>
    <s v=" Ventas de mercaderías"/>
    <x v="7"/>
    <x v="0"/>
    <n v="5"/>
    <x v="3"/>
    <n v="55.75"/>
    <n v="1"/>
  </r>
  <r>
    <n v="999"/>
    <d v="2010-05-27T00:00:00"/>
    <n v="70000090"/>
    <s v="VENTA ARENA 2%"/>
    <s v="FACT.FA8/101 Anibal RDG. PEREZ"/>
    <n v="0"/>
    <n v="30.14"/>
    <s v="7000"/>
    <n v="700"/>
    <x v="2"/>
    <s v="1a"/>
    <x v="2"/>
    <x v="4"/>
    <x v="1"/>
    <x v="0"/>
    <n v="1"/>
    <s v=" Ventas de mercaderías"/>
    <x v="7"/>
    <x v="0"/>
    <n v="5"/>
    <x v="3"/>
    <n v="30.14"/>
    <n v="1"/>
  </r>
  <r>
    <n v="1000"/>
    <d v="2010-05-27T00:00:00"/>
    <n v="70000091"/>
    <s v="VENTA ARENA 2%"/>
    <s v="FACT.FA8/102 COMERCIAL marpa"/>
    <n v="0"/>
    <n v="25.9"/>
    <s v="7000"/>
    <n v="700"/>
    <x v="2"/>
    <s v="1a"/>
    <x v="2"/>
    <x v="4"/>
    <x v="1"/>
    <x v="0"/>
    <n v="1"/>
    <s v=" Ventas de mercaderías"/>
    <x v="7"/>
    <x v="0"/>
    <n v="5"/>
    <x v="3"/>
    <n v="25.9"/>
    <n v="1"/>
  </r>
  <r>
    <n v="1001"/>
    <d v="2010-05-27T00:00:00"/>
    <n v="70000092"/>
    <s v="VENTA ARENA 2%"/>
    <s v="FACT.FA8/103 OBRAS marpa"/>
    <n v="0"/>
    <n v="110.14"/>
    <s v="7000"/>
    <n v="700"/>
    <x v="2"/>
    <s v="1a"/>
    <x v="2"/>
    <x v="4"/>
    <x v="1"/>
    <x v="0"/>
    <n v="1"/>
    <s v=" Ventas de mercaderías"/>
    <x v="7"/>
    <x v="0"/>
    <n v="5"/>
    <x v="3"/>
    <n v="110.14"/>
    <n v="1"/>
  </r>
  <r>
    <n v="1002"/>
    <d v="2010-05-27T00:00:00"/>
    <n v="70000093"/>
    <s v="VENTA ARENA 2%"/>
    <s v="FACT.FA8/104 FCO. JOSE HDEZ. PEREZ"/>
    <n v="0"/>
    <n v="33.700000000000003"/>
    <s v="7000"/>
    <n v="700"/>
    <x v="2"/>
    <s v="1a"/>
    <x v="2"/>
    <x v="4"/>
    <x v="1"/>
    <x v="0"/>
    <n v="1"/>
    <s v=" Ventas de mercaderías"/>
    <x v="7"/>
    <x v="0"/>
    <n v="5"/>
    <x v="3"/>
    <n v="33.700000000000003"/>
    <n v="1"/>
  </r>
  <r>
    <n v="1003"/>
    <d v="2010-05-27T00:00:00"/>
    <n v="70000094"/>
    <s v="VENTA ARENA 2%"/>
    <s v="FACT.FA8/105 CARRET. Los Vientos UTE"/>
    <n v="0"/>
    <n v="6299.29"/>
    <s v="7000"/>
    <n v="700"/>
    <x v="2"/>
    <s v="1a"/>
    <x v="2"/>
    <x v="4"/>
    <x v="1"/>
    <x v="0"/>
    <n v="1"/>
    <s v=" Ventas de mercaderías"/>
    <x v="7"/>
    <x v="0"/>
    <n v="5"/>
    <x v="3"/>
    <n v="6299.29"/>
    <n v="1"/>
  </r>
  <r>
    <n v="1322"/>
    <d v="2010-06-27T00:00:00"/>
    <n v="60700009"/>
    <s v="TRABAJOS REALIZADOS POR OTRAS EMPRESAS"/>
    <s v="FACT.15/2010 ROTURACIONES Y TTES. Cartell"/>
    <n v="2399.2199999999998"/>
    <n v="0"/>
    <s v="6070"/>
    <n v="607"/>
    <x v="0"/>
    <s v="4.c"/>
    <x v="0"/>
    <x v="3"/>
    <x v="0"/>
    <x v="0"/>
    <n v="4"/>
    <s v=" Trabajos realizados por otras empresas"/>
    <x v="4"/>
    <x v="0"/>
    <n v="6"/>
    <x v="3"/>
    <n v="-2399.2199999999998"/>
    <n v="-1"/>
  </r>
  <r>
    <n v="1331"/>
    <d v="2010-06-27T00:00:00"/>
    <n v="60800001"/>
    <s v="DEVOLUCION DE COMPRAS Y OPERACIONES "/>
    <s v="DEVOL.1334 REPUESTOS La Isla"/>
    <n v="0"/>
    <n v="12.34"/>
    <s v="6080"/>
    <n v="608"/>
    <x v="0"/>
    <s v="4.a"/>
    <x v="0"/>
    <x v="0"/>
    <x v="0"/>
    <x v="0"/>
    <n v="4"/>
    <s v=" Devoluciones de compras y operaciones similares"/>
    <x v="14"/>
    <x v="0"/>
    <n v="6"/>
    <x v="3"/>
    <n v="12.34"/>
    <n v="1"/>
  </r>
  <r>
    <n v="1323"/>
    <d v="2010-06-27T00:00:00"/>
    <n v="62200043"/>
    <s v="REPARACION Y CONSERVACION"/>
    <s v="FACT.2490 TALLER Tito"/>
    <n v="29.96"/>
    <n v="0"/>
    <s v="6220"/>
    <n v="622"/>
    <x v="1"/>
    <s v="7.a"/>
    <x v="1"/>
    <x v="1"/>
    <x v="0"/>
    <x v="0"/>
    <n v="7"/>
    <s v=" Reparaciones y conservación"/>
    <x v="1"/>
    <x v="0"/>
    <n v="6"/>
    <x v="3"/>
    <n v="-29.96"/>
    <n v="-1"/>
  </r>
  <r>
    <n v="2425"/>
    <d v="2010-10-27T00:00:00"/>
    <n v="62900011"/>
    <s v="OTROS GASTOS DE EXPLOTACION"/>
    <s v="FACT.42 JUAN Siverio RAMIREZ"/>
    <n v="593.76"/>
    <n v="0"/>
    <s v="6290"/>
    <n v="629"/>
    <x v="1"/>
    <s v="7.a"/>
    <x v="1"/>
    <x v="1"/>
    <x v="0"/>
    <x v="0"/>
    <n v="7"/>
    <s v=" Otros servicios"/>
    <x v="6"/>
    <x v="0"/>
    <n v="10"/>
    <x v="2"/>
    <n v="-593.76"/>
    <n v="-1"/>
  </r>
  <r>
    <n v="2416"/>
    <d v="2010-10-27T00:00:00"/>
    <n v="70000184"/>
    <s v="VENTA ARENA 2%"/>
    <s v="FACT.FA8/206 CARRETERA Los Vientos UTE"/>
    <n v="0"/>
    <n v="4884"/>
    <s v="7000"/>
    <n v="700"/>
    <x v="2"/>
    <s v="1a"/>
    <x v="2"/>
    <x v="4"/>
    <x v="1"/>
    <x v="0"/>
    <n v="1"/>
    <s v=" Ventas de mercaderías"/>
    <x v="7"/>
    <x v="0"/>
    <n v="10"/>
    <x v="2"/>
    <n v="4884"/>
    <n v="1"/>
  </r>
  <r>
    <n v="2418"/>
    <d v="2010-10-27T00:00:00"/>
    <n v="70000185"/>
    <s v="VENTA ARENA 2%"/>
    <s v="FACT.FA8/208 JOSE Padrón. Machacado"/>
    <n v="0"/>
    <n v="2082.38"/>
    <s v="7000"/>
    <n v="700"/>
    <x v="2"/>
    <s v="1a"/>
    <x v="2"/>
    <x v="4"/>
    <x v="1"/>
    <x v="0"/>
    <n v="1"/>
    <s v=" Ventas de mercaderías"/>
    <x v="7"/>
    <x v="0"/>
    <n v="10"/>
    <x v="2"/>
    <n v="2082.38"/>
    <n v="1"/>
  </r>
  <r>
    <n v="2419"/>
    <d v="2010-10-27T00:00:00"/>
    <n v="70000186"/>
    <s v="VENTA ARENA 2%"/>
    <s v="FACT.FA8/209 AYTO. canaria"/>
    <n v="0"/>
    <n v="3947.05"/>
    <s v="7000"/>
    <n v="700"/>
    <x v="2"/>
    <s v="1a"/>
    <x v="2"/>
    <x v="4"/>
    <x v="1"/>
    <x v="0"/>
    <n v="1"/>
    <s v=" Ventas de mercaderías"/>
    <x v="7"/>
    <x v="0"/>
    <n v="10"/>
    <x v="2"/>
    <n v="3947.05"/>
    <n v="1"/>
  </r>
  <r>
    <n v="2417"/>
    <d v="2010-10-27T00:00:00"/>
    <n v="70000007"/>
    <s v="VENTA ARENA 5%"/>
    <s v="FACT.FA8/207 CARRETERA Los Vientos UTE"/>
    <n v="0"/>
    <n v="4908"/>
    <s v="7000"/>
    <n v="700"/>
    <x v="2"/>
    <s v="1a"/>
    <x v="2"/>
    <x v="4"/>
    <x v="1"/>
    <x v="0"/>
    <n v="1"/>
    <s v=" Ventas de mercaderías"/>
    <x v="7"/>
    <x v="0"/>
    <n v="10"/>
    <x v="2"/>
    <n v="4908"/>
    <n v="1"/>
  </r>
  <r>
    <n v="2734"/>
    <d v="2010-11-27T00:00:00"/>
    <n v="70000206"/>
    <s v="VENTA ARENA 2%"/>
    <s v="FACT.FA8/231 Fermin RDG. HDEZ."/>
    <n v="0"/>
    <n v="199.72"/>
    <s v="7000"/>
    <n v="700"/>
    <x v="2"/>
    <s v="1a"/>
    <x v="2"/>
    <x v="4"/>
    <x v="1"/>
    <x v="0"/>
    <n v="1"/>
    <s v=" Ventas de mercaderías"/>
    <x v="7"/>
    <x v="0"/>
    <n v="11"/>
    <x v="2"/>
    <n v="199.72"/>
    <n v="1"/>
  </r>
  <r>
    <n v="2735"/>
    <d v="2010-11-27T00:00:00"/>
    <n v="70000207"/>
    <s v="VENTA ARENA 2%"/>
    <s v="FACT.FA8/232 AYTO. canaria"/>
    <n v="0"/>
    <n v="1965.02"/>
    <s v="7000"/>
    <n v="700"/>
    <x v="2"/>
    <s v="1a"/>
    <x v="2"/>
    <x v="4"/>
    <x v="1"/>
    <x v="0"/>
    <n v="1"/>
    <s v=" Ventas de mercaderías"/>
    <x v="7"/>
    <x v="0"/>
    <n v="11"/>
    <x v="2"/>
    <n v="1965.02"/>
    <n v="1"/>
  </r>
  <r>
    <n v="2737"/>
    <d v="2010-11-27T00:00:00"/>
    <n v="70000208"/>
    <s v="VENTA ARENA 2%"/>
    <s v="FACT.FA8/234 PREFABRICADOS canaria"/>
    <n v="0"/>
    <n v="1080"/>
    <s v="7000"/>
    <n v="700"/>
    <x v="2"/>
    <s v="1a"/>
    <x v="2"/>
    <x v="4"/>
    <x v="1"/>
    <x v="0"/>
    <n v="1"/>
    <s v=" Ventas de mercaderías"/>
    <x v="7"/>
    <x v="0"/>
    <n v="11"/>
    <x v="2"/>
    <n v="1080"/>
    <n v="1"/>
  </r>
  <r>
    <n v="2738"/>
    <d v="2010-11-27T00:00:00"/>
    <n v="70000209"/>
    <s v="VENTA ARENA 2%"/>
    <s v="FACT.FA8/235 Selva, S.L."/>
    <n v="0"/>
    <n v="1497.2"/>
    <s v="7000"/>
    <n v="700"/>
    <x v="2"/>
    <s v="1a"/>
    <x v="2"/>
    <x v="4"/>
    <x v="1"/>
    <x v="0"/>
    <n v="1"/>
    <s v=" Ventas de mercaderías"/>
    <x v="7"/>
    <x v="0"/>
    <n v="11"/>
    <x v="2"/>
    <n v="1497.2"/>
    <n v="1"/>
  </r>
  <r>
    <n v="2739"/>
    <d v="2010-11-27T00:00:00"/>
    <n v="70000210"/>
    <s v="VENTA ARENA 2%"/>
    <s v="FACT.FA8/236 JOSE ARMANDO RDG. Padrón."/>
    <n v="0"/>
    <n v="256.22000000000003"/>
    <s v="7000"/>
    <n v="700"/>
    <x v="2"/>
    <s v="1a"/>
    <x v="2"/>
    <x v="4"/>
    <x v="1"/>
    <x v="0"/>
    <n v="1"/>
    <s v=" Ventas de mercaderías"/>
    <x v="7"/>
    <x v="0"/>
    <n v="11"/>
    <x v="2"/>
    <n v="256.22000000000003"/>
    <n v="1"/>
  </r>
  <r>
    <n v="2740"/>
    <d v="2010-11-27T00:00:00"/>
    <n v="70000211"/>
    <s v="VENTA ARENA 2%"/>
    <s v="FACT.FA8/237 JOSE Padrón. Machacado"/>
    <n v="0"/>
    <n v="995.95"/>
    <s v="7000"/>
    <n v="700"/>
    <x v="2"/>
    <s v="1a"/>
    <x v="2"/>
    <x v="4"/>
    <x v="1"/>
    <x v="0"/>
    <n v="1"/>
    <s v=" Ventas de mercaderías"/>
    <x v="7"/>
    <x v="0"/>
    <n v="11"/>
    <x v="2"/>
    <n v="995.95"/>
    <n v="1"/>
  </r>
  <r>
    <n v="2741"/>
    <d v="2010-11-27T00:00:00"/>
    <n v="70000212"/>
    <s v="VENTA ARENA 2%"/>
    <s v="FACT.FA8/238 ROTURACIONES Y TTES. Cartell"/>
    <n v="0"/>
    <n v="802.18"/>
    <s v="7000"/>
    <n v="700"/>
    <x v="2"/>
    <s v="1a"/>
    <x v="2"/>
    <x v="4"/>
    <x v="1"/>
    <x v="0"/>
    <n v="1"/>
    <s v=" Ventas de mercaderías"/>
    <x v="7"/>
    <x v="0"/>
    <n v="11"/>
    <x v="2"/>
    <n v="802.18"/>
    <n v="1"/>
  </r>
  <r>
    <n v="2742"/>
    <d v="2010-11-27T00:00:00"/>
    <n v="70000213"/>
    <s v="VENTA ARENA 2%"/>
    <s v="FACT.FA8/239 TitoHDEZ. PEREZ"/>
    <n v="0"/>
    <n v="34.43"/>
    <s v="7000"/>
    <n v="700"/>
    <x v="2"/>
    <s v="1a"/>
    <x v="2"/>
    <x v="4"/>
    <x v="1"/>
    <x v="0"/>
    <n v="1"/>
    <s v=" Ventas de mercaderías"/>
    <x v="7"/>
    <x v="0"/>
    <n v="11"/>
    <x v="2"/>
    <n v="34.43"/>
    <n v="1"/>
  </r>
  <r>
    <n v="2743"/>
    <d v="2010-11-27T00:00:00"/>
    <n v="70000214"/>
    <s v="VENTA ARENA 2%"/>
    <s v="FACT.FA8/240 ROTURACIONES Y TTES. Cartell"/>
    <n v="0"/>
    <n v="91.74"/>
    <s v="7000"/>
    <n v="700"/>
    <x v="2"/>
    <s v="1a"/>
    <x v="2"/>
    <x v="4"/>
    <x v="1"/>
    <x v="0"/>
    <n v="1"/>
    <s v=" Ventas de mercaderías"/>
    <x v="7"/>
    <x v="0"/>
    <n v="11"/>
    <x v="2"/>
    <n v="91.74"/>
    <n v="1"/>
  </r>
  <r>
    <n v="2744"/>
    <d v="2010-11-27T00:00:00"/>
    <n v="70000215"/>
    <s v="VENTA ARENA 2%"/>
    <s v="FACT.FA8/241 ANTONIO J. Luis Padrón."/>
    <n v="0"/>
    <n v="121.22"/>
    <s v="7000"/>
    <n v="700"/>
    <x v="2"/>
    <s v="1a"/>
    <x v="2"/>
    <x v="4"/>
    <x v="1"/>
    <x v="0"/>
    <n v="1"/>
    <s v=" Ventas de mercaderías"/>
    <x v="7"/>
    <x v="0"/>
    <n v="11"/>
    <x v="2"/>
    <n v="121.22"/>
    <n v="1"/>
  </r>
  <r>
    <n v="2745"/>
    <d v="2010-11-27T00:00:00"/>
    <n v="70000216"/>
    <s v="VENTA ARENA 2%"/>
    <s v="FACT.FA8/242 FRANCISCO Pedro Pinto MARTIN"/>
    <n v="0"/>
    <n v="205.09"/>
    <s v="7000"/>
    <n v="700"/>
    <x v="2"/>
    <s v="1a"/>
    <x v="2"/>
    <x v="4"/>
    <x v="1"/>
    <x v="0"/>
    <n v="1"/>
    <s v=" Ventas de mercaderías"/>
    <x v="7"/>
    <x v="0"/>
    <n v="11"/>
    <x v="2"/>
    <n v="205.09"/>
    <n v="1"/>
  </r>
  <r>
    <n v="2746"/>
    <d v="2010-11-27T00:00:00"/>
    <n v="70000217"/>
    <s v="VENTA ARENA 2%"/>
    <s v="FACT.FA8/243 LUIS A. Soto Soto"/>
    <n v="0"/>
    <n v="462.55"/>
    <s v="7000"/>
    <n v="700"/>
    <x v="2"/>
    <s v="1a"/>
    <x v="2"/>
    <x v="4"/>
    <x v="1"/>
    <x v="0"/>
    <n v="1"/>
    <s v=" Ventas de mercaderías"/>
    <x v="7"/>
    <x v="0"/>
    <n v="11"/>
    <x v="2"/>
    <n v="462.55"/>
    <n v="1"/>
  </r>
  <r>
    <n v="2747"/>
    <d v="2010-11-27T00:00:00"/>
    <n v="70000218"/>
    <s v="VENTA ARENA 2%"/>
    <s v="FACT.FA8/244 González VIERA"/>
    <n v="0"/>
    <n v="814.84"/>
    <s v="7000"/>
    <n v="700"/>
    <x v="2"/>
    <s v="1a"/>
    <x v="2"/>
    <x v="4"/>
    <x v="1"/>
    <x v="0"/>
    <n v="1"/>
    <s v=" Ventas de mercaderías"/>
    <x v="7"/>
    <x v="0"/>
    <n v="11"/>
    <x v="2"/>
    <n v="814.84"/>
    <n v="1"/>
  </r>
  <r>
    <n v="2748"/>
    <d v="2010-11-27T00:00:00"/>
    <n v="70000219"/>
    <s v="VENTA ARENA 2%"/>
    <s v="FACT.FA8/245 OBRAS marpa"/>
    <n v="0"/>
    <n v="161.11000000000001"/>
    <s v="7000"/>
    <n v="700"/>
    <x v="2"/>
    <s v="1a"/>
    <x v="2"/>
    <x v="4"/>
    <x v="1"/>
    <x v="0"/>
    <n v="1"/>
    <s v=" Ventas de mercaderías"/>
    <x v="7"/>
    <x v="0"/>
    <n v="11"/>
    <x v="2"/>
    <n v="161.11000000000001"/>
    <n v="1"/>
  </r>
  <r>
    <n v="2749"/>
    <d v="2010-11-27T00:00:00"/>
    <n v="70000220"/>
    <s v="VENTA ARENA 2%"/>
    <s v="FACT.FA8/246 AYTO. Punta Este"/>
    <n v="0"/>
    <n v="382.5"/>
    <s v="7000"/>
    <n v="700"/>
    <x v="2"/>
    <s v="1a"/>
    <x v="2"/>
    <x v="4"/>
    <x v="1"/>
    <x v="0"/>
    <n v="1"/>
    <s v=" Ventas de mercaderías"/>
    <x v="7"/>
    <x v="0"/>
    <n v="11"/>
    <x v="2"/>
    <n v="382.5"/>
    <n v="1"/>
  </r>
  <r>
    <n v="2736"/>
    <d v="2010-11-27T00:00:00"/>
    <n v="70000009"/>
    <s v="VENTA ARENA 5%"/>
    <s v="FACT.FA8/233 harpa, S.L."/>
    <n v="0"/>
    <n v="38.4"/>
    <s v="7000"/>
    <n v="700"/>
    <x v="2"/>
    <s v="1a"/>
    <x v="2"/>
    <x v="4"/>
    <x v="1"/>
    <x v="0"/>
    <n v="1"/>
    <s v=" Ventas de mercaderías"/>
    <x v="7"/>
    <x v="0"/>
    <n v="11"/>
    <x v="2"/>
    <n v="38.4"/>
    <n v="1"/>
  </r>
  <r>
    <n v="534"/>
    <d v="2010-03-28T00:00:00"/>
    <n v="60700005"/>
    <s v="TRABAJOS REALIZADOS POR OTRAS EMPRESAS"/>
    <s v="FACT.11/2010 ROTURACIONES Y TTES. Cartell"/>
    <n v="1590"/>
    <n v="0"/>
    <s v="6070"/>
    <n v="607"/>
    <x v="0"/>
    <s v="4.c"/>
    <x v="0"/>
    <x v="3"/>
    <x v="0"/>
    <x v="0"/>
    <n v="4"/>
    <s v=" Trabajos realizados por otras empresas"/>
    <x v="4"/>
    <x v="0"/>
    <n v="3"/>
    <x v="0"/>
    <n v="-1590"/>
    <n v="-1"/>
  </r>
  <r>
    <n v="513"/>
    <d v="2010-03-28T00:00:00"/>
    <n v="70000051"/>
    <s v="VENTA ARENA 2%"/>
    <s v="FACT.FA8/60 Aniceto GARCIA PEREZ"/>
    <n v="0"/>
    <n v="181.28"/>
    <s v="7000"/>
    <n v="700"/>
    <x v="2"/>
    <s v="1a"/>
    <x v="2"/>
    <x v="4"/>
    <x v="1"/>
    <x v="0"/>
    <n v="1"/>
    <s v=" Ventas de mercaderías"/>
    <x v="7"/>
    <x v="0"/>
    <n v="3"/>
    <x v="0"/>
    <n v="181.28"/>
    <n v="1"/>
  </r>
  <r>
    <n v="516"/>
    <d v="2010-03-28T00:00:00"/>
    <n v="70000052"/>
    <s v="VENTA ARENA 2%"/>
    <s v="FACT.FA8/58 Tino HDEZ. RDG."/>
    <n v="0"/>
    <n v="29.37"/>
    <s v="7000"/>
    <n v="700"/>
    <x v="2"/>
    <s v="1a"/>
    <x v="2"/>
    <x v="4"/>
    <x v="1"/>
    <x v="0"/>
    <n v="1"/>
    <s v=" Ventas de mercaderías"/>
    <x v="7"/>
    <x v="0"/>
    <n v="3"/>
    <x v="0"/>
    <n v="29.37"/>
    <n v="1"/>
  </r>
  <r>
    <n v="517"/>
    <d v="2010-03-28T00:00:00"/>
    <n v="70000053"/>
    <s v="VENTA ARENA 2%"/>
    <s v="FACT.FA8/59 TitoPinto MARTIN"/>
    <n v="0"/>
    <n v="86.68"/>
    <s v="7000"/>
    <n v="700"/>
    <x v="2"/>
    <s v="1a"/>
    <x v="2"/>
    <x v="4"/>
    <x v="1"/>
    <x v="0"/>
    <n v="1"/>
    <s v=" Ventas de mercaderías"/>
    <x v="7"/>
    <x v="0"/>
    <n v="3"/>
    <x v="0"/>
    <n v="86.68"/>
    <n v="1"/>
  </r>
  <r>
    <n v="518"/>
    <d v="2010-03-28T00:00:00"/>
    <n v="70000054"/>
    <s v="VENTA ARENA 2%"/>
    <s v="FACT.FA8/61 HOFECON TRANSP. Y CONST."/>
    <n v="0"/>
    <n v="518.20000000000005"/>
    <s v="7000"/>
    <n v="700"/>
    <x v="2"/>
    <s v="1a"/>
    <x v="2"/>
    <x v="4"/>
    <x v="1"/>
    <x v="0"/>
    <n v="1"/>
    <s v=" Ventas de mercaderías"/>
    <x v="7"/>
    <x v="0"/>
    <n v="3"/>
    <x v="0"/>
    <n v="518.20000000000005"/>
    <n v="1"/>
  </r>
  <r>
    <n v="519"/>
    <d v="2010-03-28T00:00:00"/>
    <n v="70000055"/>
    <s v="VENTA ARENA 2%"/>
    <s v="FACT.FA8/63 J.Juan HDEZ. PEREZ"/>
    <n v="0"/>
    <n v="186.34"/>
    <s v="7000"/>
    <n v="700"/>
    <x v="2"/>
    <s v="1a"/>
    <x v="2"/>
    <x v="4"/>
    <x v="1"/>
    <x v="0"/>
    <n v="1"/>
    <s v=" Ventas de mercaderías"/>
    <x v="7"/>
    <x v="0"/>
    <n v="3"/>
    <x v="0"/>
    <n v="186.34"/>
    <n v="1"/>
  </r>
  <r>
    <n v="520"/>
    <d v="2010-03-28T00:00:00"/>
    <n v="70000056"/>
    <s v="VENTA ARENA 2%"/>
    <s v="FACT.FA8/62 FCO. JOSE Luis Pinto"/>
    <n v="0"/>
    <n v="60.6"/>
    <s v="7000"/>
    <n v="700"/>
    <x v="2"/>
    <s v="1a"/>
    <x v="2"/>
    <x v="4"/>
    <x v="1"/>
    <x v="0"/>
    <n v="1"/>
    <s v=" Ventas de mercaderías"/>
    <x v="7"/>
    <x v="0"/>
    <n v="3"/>
    <x v="0"/>
    <n v="60.6"/>
    <n v="1"/>
  </r>
  <r>
    <n v="729"/>
    <d v="2010-04-28T00:00:00"/>
    <n v="62900003"/>
    <s v="OTROS GASTOS DE EXPLOTACION"/>
    <s v="FACT.887 TRANSP. INT. Bello 2006, S.L."/>
    <n v="180"/>
    <n v="0"/>
    <s v="6290"/>
    <n v="629"/>
    <x v="1"/>
    <s v="7.a"/>
    <x v="1"/>
    <x v="1"/>
    <x v="0"/>
    <x v="0"/>
    <n v="7"/>
    <s v=" Otros servicios"/>
    <x v="6"/>
    <x v="0"/>
    <n v="4"/>
    <x v="3"/>
    <n v="-180"/>
    <n v="-1"/>
  </r>
  <r>
    <n v="1018"/>
    <d v="2010-05-28T00:00:00"/>
    <n v="62200030"/>
    <s v="REPARACION Y CONSERVACION"/>
    <s v="FACT.2319 RODOLFO Luis MARTIN"/>
    <n v="240.48"/>
    <n v="0"/>
    <s v="6220"/>
    <n v="622"/>
    <x v="1"/>
    <s v="7.a"/>
    <x v="1"/>
    <x v="1"/>
    <x v="0"/>
    <x v="0"/>
    <n v="7"/>
    <s v=" Reparaciones y conservación"/>
    <x v="1"/>
    <x v="0"/>
    <n v="5"/>
    <x v="3"/>
    <n v="-240.48"/>
    <n v="-1"/>
  </r>
  <r>
    <n v="1615"/>
    <d v="2010-07-28T00:00:00"/>
    <n v="70000138"/>
    <s v="VENTA ARENA 2%"/>
    <s v="FACT.FA8/152 Berto PEREZ"/>
    <n v="0"/>
    <n v="41.69"/>
    <s v="7000"/>
    <n v="700"/>
    <x v="2"/>
    <s v="1a"/>
    <x v="2"/>
    <x v="4"/>
    <x v="1"/>
    <x v="0"/>
    <n v="1"/>
    <s v=" Ventas de mercaderías"/>
    <x v="7"/>
    <x v="0"/>
    <n v="7"/>
    <x v="1"/>
    <n v="41.69"/>
    <n v="1"/>
  </r>
  <r>
    <n v="1890"/>
    <d v="2010-08-28T00:00:00"/>
    <n v="62600000"/>
    <s v="SERVICIOS BANCARIOS Y SIMILARES"/>
    <s v="COBRO FACT.FA8/105 CARRET. Los Vientos UTE"/>
    <n v="152.80000000000001"/>
    <n v="0"/>
    <s v="6260"/>
    <n v="626"/>
    <x v="1"/>
    <s v="7.a"/>
    <x v="1"/>
    <x v="1"/>
    <x v="0"/>
    <x v="0"/>
    <n v="7"/>
    <s v=" Servicios bancarios y similares"/>
    <x v="10"/>
    <x v="0"/>
    <n v="8"/>
    <x v="1"/>
    <n v="-152.80000000000001"/>
    <n v="-1"/>
  </r>
  <r>
    <n v="2472"/>
    <d v="2010-10-28T00:00:00"/>
    <n v="60700016"/>
    <s v="TRABAJOS REALIZADOS POR OTRAS EMPRESAS"/>
    <s v="FACT.6828 harpa, S.L."/>
    <n v="12270"/>
    <n v="0"/>
    <s v="6070"/>
    <n v="607"/>
    <x v="0"/>
    <s v="4.c"/>
    <x v="0"/>
    <x v="3"/>
    <x v="0"/>
    <x v="0"/>
    <n v="4"/>
    <s v=" Trabajos realizados por otras empresas"/>
    <x v="4"/>
    <x v="0"/>
    <n v="10"/>
    <x v="2"/>
    <n v="-12270"/>
    <n v="-1"/>
  </r>
  <r>
    <n v="2474"/>
    <d v="2010-10-28T00:00:00"/>
    <n v="62200067"/>
    <s v="REPARACION Y CONSERVACION"/>
    <s v="FACT.2990 TALLER Tito"/>
    <n v="656.81"/>
    <n v="0"/>
    <s v="6220"/>
    <n v="622"/>
    <x v="1"/>
    <s v="7.a"/>
    <x v="1"/>
    <x v="1"/>
    <x v="0"/>
    <x v="0"/>
    <n v="7"/>
    <s v=" Reparaciones y conservación"/>
    <x v="1"/>
    <x v="0"/>
    <n v="10"/>
    <x v="2"/>
    <n v="-656.81"/>
    <n v="-1"/>
  </r>
  <r>
    <n v="2430"/>
    <d v="2010-10-28T00:00:00"/>
    <n v="62400040"/>
    <s v="GASTOS TRANSPORTES"/>
    <s v="FACT.3045 LUIS A. Soto Soto"/>
    <n v="280"/>
    <n v="0"/>
    <s v="6240"/>
    <n v="624"/>
    <x v="1"/>
    <s v="7.a"/>
    <x v="1"/>
    <x v="1"/>
    <x v="0"/>
    <x v="0"/>
    <n v="7"/>
    <s v=" Transportes"/>
    <x v="3"/>
    <x v="0"/>
    <n v="10"/>
    <x v="2"/>
    <n v="-280"/>
    <n v="-1"/>
  </r>
  <r>
    <n v="2431"/>
    <d v="2010-10-28T00:00:00"/>
    <n v="70000187"/>
    <s v="VENTA ARENA 2%"/>
    <s v="FACT.FA8/210 Aniceto GARCIA"/>
    <n v="0"/>
    <n v="9.85"/>
    <s v="7000"/>
    <n v="700"/>
    <x v="2"/>
    <s v="1a"/>
    <x v="2"/>
    <x v="4"/>
    <x v="1"/>
    <x v="0"/>
    <n v="1"/>
    <s v=" Ventas de mercaderías"/>
    <x v="7"/>
    <x v="0"/>
    <n v="10"/>
    <x v="2"/>
    <n v="9.85"/>
    <n v="1"/>
  </r>
  <r>
    <n v="2433"/>
    <d v="2010-10-28T00:00:00"/>
    <n v="70000188"/>
    <s v="VENTA ARENA 2%"/>
    <s v="FACT.FA8/211 PREFABRICADOS canaria"/>
    <n v="0"/>
    <n v="960"/>
    <s v="7000"/>
    <n v="700"/>
    <x v="2"/>
    <s v="1a"/>
    <x v="2"/>
    <x v="4"/>
    <x v="1"/>
    <x v="0"/>
    <n v="1"/>
    <s v=" Ventas de mercaderías"/>
    <x v="7"/>
    <x v="0"/>
    <n v="10"/>
    <x v="2"/>
    <n v="960"/>
    <n v="1"/>
  </r>
  <r>
    <n v="2434"/>
    <d v="2010-10-28T00:00:00"/>
    <n v="70000189"/>
    <s v="VENTA ARENA 2%"/>
    <s v="FACT.FA8/212 Selva, S.L."/>
    <n v="0"/>
    <n v="2668.34"/>
    <s v="7000"/>
    <n v="700"/>
    <x v="2"/>
    <s v="1a"/>
    <x v="2"/>
    <x v="4"/>
    <x v="1"/>
    <x v="0"/>
    <n v="1"/>
    <s v=" Ventas de mercaderías"/>
    <x v="7"/>
    <x v="0"/>
    <n v="10"/>
    <x v="2"/>
    <n v="2668.34"/>
    <n v="1"/>
  </r>
  <r>
    <n v="2435"/>
    <d v="2010-10-28T00:00:00"/>
    <n v="70000190"/>
    <s v="VENTA ARENA 2%"/>
    <s v="FACT.FA8/213 FRANCISCO Pedro Pinto"/>
    <n v="0"/>
    <n v="40.67"/>
    <s v="7000"/>
    <n v="700"/>
    <x v="2"/>
    <s v="1a"/>
    <x v="2"/>
    <x v="4"/>
    <x v="1"/>
    <x v="0"/>
    <n v="1"/>
    <s v=" Ventas de mercaderías"/>
    <x v="7"/>
    <x v="0"/>
    <n v="10"/>
    <x v="2"/>
    <n v="40.67"/>
    <n v="1"/>
  </r>
  <r>
    <n v="2436"/>
    <d v="2010-10-28T00:00:00"/>
    <n v="70000191"/>
    <s v="VENTA ARENA 2%"/>
    <s v="FACT.FA8/214 ANTONIO J. Luis Padrón."/>
    <n v="0"/>
    <n v="137.16999999999999"/>
    <s v="7000"/>
    <n v="700"/>
    <x v="2"/>
    <s v="1a"/>
    <x v="2"/>
    <x v="4"/>
    <x v="1"/>
    <x v="0"/>
    <n v="1"/>
    <s v=" Ventas de mercaderías"/>
    <x v="7"/>
    <x v="0"/>
    <n v="10"/>
    <x v="2"/>
    <n v="137.16999999999999"/>
    <n v="1"/>
  </r>
  <r>
    <n v="2437"/>
    <d v="2010-10-28T00:00:00"/>
    <n v="70000192"/>
    <s v="VENTA ARENA 2%"/>
    <s v="FACT.FA8/215 ROTURACIONES Y TTES. Cartell"/>
    <n v="0"/>
    <n v="257.18"/>
    <s v="7000"/>
    <n v="700"/>
    <x v="2"/>
    <s v="1a"/>
    <x v="2"/>
    <x v="4"/>
    <x v="1"/>
    <x v="0"/>
    <n v="1"/>
    <s v=" Ventas de mercaderías"/>
    <x v="7"/>
    <x v="0"/>
    <n v="10"/>
    <x v="2"/>
    <n v="257.18"/>
    <n v="1"/>
  </r>
  <r>
    <n v="2438"/>
    <d v="2010-10-28T00:00:00"/>
    <n v="70000193"/>
    <s v="VENTA ARENA 2%"/>
    <s v="FACT.FA8/216 CONSTRUCCIONES Verga"/>
    <n v="0"/>
    <n v="51.66"/>
    <s v="7000"/>
    <n v="700"/>
    <x v="2"/>
    <s v="1a"/>
    <x v="2"/>
    <x v="4"/>
    <x v="1"/>
    <x v="0"/>
    <n v="1"/>
    <s v=" Ventas de mercaderías"/>
    <x v="7"/>
    <x v="0"/>
    <n v="10"/>
    <x v="2"/>
    <n v="51.66"/>
    <n v="1"/>
  </r>
  <r>
    <n v="2439"/>
    <d v="2010-10-28T00:00:00"/>
    <n v="70000194"/>
    <s v="VENTA ARENA 2%"/>
    <s v="FACT.FA8/217 YURENA MARTIN Concepcion"/>
    <n v="0"/>
    <n v="119.52"/>
    <s v="7000"/>
    <n v="700"/>
    <x v="2"/>
    <s v="1a"/>
    <x v="2"/>
    <x v="4"/>
    <x v="1"/>
    <x v="0"/>
    <n v="1"/>
    <s v=" Ventas de mercaderías"/>
    <x v="7"/>
    <x v="0"/>
    <n v="10"/>
    <x v="2"/>
    <n v="119.52"/>
    <n v="1"/>
  </r>
  <r>
    <n v="2441"/>
    <d v="2010-10-28T00:00:00"/>
    <n v="70000195"/>
    <s v="VENTA ARENA 2%"/>
    <s v="FACT.FA8/218 FERRET. RDG. Y Padrón."/>
    <n v="0"/>
    <n v="30.47"/>
    <s v="7000"/>
    <n v="700"/>
    <x v="2"/>
    <s v="1a"/>
    <x v="2"/>
    <x v="4"/>
    <x v="1"/>
    <x v="0"/>
    <n v="1"/>
    <s v=" Ventas de mercaderías"/>
    <x v="7"/>
    <x v="0"/>
    <n v="10"/>
    <x v="2"/>
    <n v="30.47"/>
    <n v="1"/>
  </r>
  <r>
    <n v="2442"/>
    <d v="2010-10-28T00:00:00"/>
    <n v="70000196"/>
    <s v="VENTA ARENA 2%"/>
    <s v="FACT.FA8/219 AYTO. canaria"/>
    <n v="0"/>
    <n v="592"/>
    <s v="7000"/>
    <n v="700"/>
    <x v="2"/>
    <s v="1a"/>
    <x v="2"/>
    <x v="4"/>
    <x v="1"/>
    <x v="0"/>
    <n v="1"/>
    <s v=" Ventas de mercaderías"/>
    <x v="7"/>
    <x v="0"/>
    <n v="10"/>
    <x v="2"/>
    <n v="592"/>
    <n v="1"/>
  </r>
  <r>
    <n v="2443"/>
    <d v="2010-10-28T00:00:00"/>
    <n v="70000197"/>
    <s v="VENTA ARENA 2%"/>
    <s v="FACT.FA8/220 González VIERA"/>
    <n v="0"/>
    <n v="180"/>
    <s v="7000"/>
    <n v="700"/>
    <x v="2"/>
    <s v="1a"/>
    <x v="2"/>
    <x v="4"/>
    <x v="1"/>
    <x v="0"/>
    <n v="1"/>
    <s v=" Ventas de mercaderías"/>
    <x v="7"/>
    <x v="0"/>
    <n v="10"/>
    <x v="2"/>
    <n v="180"/>
    <n v="1"/>
  </r>
  <r>
    <n v="2758"/>
    <d v="2010-11-28T00:00:00"/>
    <n v="60700019"/>
    <s v="TRABAJOS REALIZADOS POR OTRAS EMPRESAS"/>
    <s v="FACT.26/2010 ROTURACIONES Y TTES. Cartell"/>
    <n v="3744"/>
    <n v="0"/>
    <s v="6070"/>
    <n v="607"/>
    <x v="0"/>
    <s v="4.c"/>
    <x v="0"/>
    <x v="3"/>
    <x v="0"/>
    <x v="0"/>
    <n v="4"/>
    <s v=" Trabajos realizados por otras empresas"/>
    <x v="4"/>
    <x v="0"/>
    <n v="11"/>
    <x v="2"/>
    <n v="-3744"/>
    <n v="-1"/>
  </r>
  <r>
    <n v="116"/>
    <d v="2010-01-29T00:00:00"/>
    <n v="70000001"/>
    <s v="VENTA ARENA 2%"/>
    <s v="FACT.FA8/2 González VIERA"/>
    <n v="0"/>
    <n v="7081.08"/>
    <s v="7000"/>
    <n v="700"/>
    <x v="2"/>
    <s v="1a"/>
    <x v="2"/>
    <x v="4"/>
    <x v="1"/>
    <x v="0"/>
    <n v="1"/>
    <s v=" Ventas de mercaderías"/>
    <x v="7"/>
    <x v="0"/>
    <n v="1"/>
    <x v="0"/>
    <n v="7081.08"/>
    <n v="1"/>
  </r>
  <r>
    <n v="359"/>
    <d v="2010-02-28T00:00:00"/>
    <n v="60700004"/>
    <s v="TRABAJOS REALIZADOS POR OTRAS EMPRESAS"/>
    <s v="FACT.2010.A.71 itres"/>
    <n v="244.14"/>
    <n v="0"/>
    <s v="6070"/>
    <n v="607"/>
    <x v="0"/>
    <s v="4.c"/>
    <x v="0"/>
    <x v="3"/>
    <x v="0"/>
    <x v="0"/>
    <n v="4"/>
    <s v=" Trabajos realizados por otras empresas"/>
    <x v="4"/>
    <x v="0"/>
    <n v="2"/>
    <x v="0"/>
    <n v="-244.14"/>
    <n v="-1"/>
  </r>
  <r>
    <n v="335"/>
    <d v="2010-02-28T00:00:00"/>
    <n v="64000001"/>
    <s v="Pepe González Gómez PEREZ"/>
    <s v="SUELDO Pepe González Gómez PEREZ FEBRERO"/>
    <n v="1810.7"/>
    <n v="0"/>
    <s v="6400"/>
    <n v="640"/>
    <x v="3"/>
    <s v="6.a"/>
    <x v="3"/>
    <x v="6"/>
    <x v="0"/>
    <x v="0"/>
    <n v="6"/>
    <s v=" Sueldos y salarios"/>
    <x v="12"/>
    <x v="0"/>
    <n v="2"/>
    <x v="0"/>
    <n v="-1810.7"/>
    <n v="-1"/>
  </r>
  <r>
    <n v="336"/>
    <d v="2010-02-28T00:00:00"/>
    <n v="64000006"/>
    <s v="IMELDO Soto Soto"/>
    <s v="SUELDO IMELDO Soto Soto FEBRERO"/>
    <n v="1470.7"/>
    <n v="0"/>
    <s v="6400"/>
    <n v="640"/>
    <x v="3"/>
    <s v="6.a"/>
    <x v="3"/>
    <x v="6"/>
    <x v="0"/>
    <x v="0"/>
    <n v="6"/>
    <s v=" Sueldos y salarios"/>
    <x v="12"/>
    <x v="0"/>
    <n v="2"/>
    <x v="0"/>
    <n v="-1470.7"/>
    <n v="-1"/>
  </r>
  <r>
    <n v="340"/>
    <d v="2010-02-28T00:00:00"/>
    <n v="64000008"/>
    <s v="Eustaquio Luis MartinRODRIGUEZ"/>
    <s v="SUELDO Eustaquio Luis MartinFEBRERO"/>
    <n v="1881.81"/>
    <n v="0"/>
    <s v="6400"/>
    <n v="640"/>
    <x v="3"/>
    <s v="6.a"/>
    <x v="3"/>
    <x v="6"/>
    <x v="0"/>
    <x v="0"/>
    <n v="6"/>
    <s v=" Sueldos y salarios"/>
    <x v="12"/>
    <x v="0"/>
    <n v="2"/>
    <x v="0"/>
    <n v="-1881.81"/>
    <n v="-1"/>
  </r>
  <r>
    <n v="337"/>
    <d v="2010-02-28T00:00:00"/>
    <n v="64000009"/>
    <s v="Fermin CONCEPCION Juan"/>
    <s v="SUELDO Alfredo Pérez Luis. Tito FEBRERO"/>
    <n v="1341.14"/>
    <n v="0"/>
    <s v="6400"/>
    <n v="640"/>
    <x v="3"/>
    <s v="6.a"/>
    <x v="3"/>
    <x v="6"/>
    <x v="0"/>
    <x v="0"/>
    <n v="6"/>
    <s v=" Sueldos y salarios"/>
    <x v="12"/>
    <x v="0"/>
    <n v="2"/>
    <x v="0"/>
    <n v="-1341.14"/>
    <n v="-1"/>
  </r>
  <r>
    <n v="1043"/>
    <d v="2010-05-29T00:00:00"/>
    <n v="60700007"/>
    <s v="TRABAJOS REALIZADOS POR OTRAS EMPRESAS"/>
    <s v="FACT.2010.A.219 itres"/>
    <n v="790.56"/>
    <n v="0"/>
    <s v="6070"/>
    <n v="607"/>
    <x v="0"/>
    <s v="4.c"/>
    <x v="0"/>
    <x v="3"/>
    <x v="0"/>
    <x v="0"/>
    <n v="4"/>
    <s v=" Trabajos realizados por otras empresas"/>
    <x v="4"/>
    <x v="0"/>
    <n v="5"/>
    <x v="3"/>
    <n v="-790.56"/>
    <n v="-1"/>
  </r>
  <r>
    <n v="1030"/>
    <d v="2010-05-29T00:00:00"/>
    <n v="62200031"/>
    <s v="REPARACION Y CONSERVACION"/>
    <s v="FACT.0020100458 TrackMayor"/>
    <n v="314"/>
    <n v="0"/>
    <s v="6220"/>
    <n v="622"/>
    <x v="1"/>
    <s v="7.a"/>
    <x v="1"/>
    <x v="1"/>
    <x v="0"/>
    <x v="0"/>
    <n v="7"/>
    <s v=" Reparaciones y conservación"/>
    <x v="1"/>
    <x v="0"/>
    <n v="5"/>
    <x v="3"/>
    <n v="-314"/>
    <n v="-1"/>
  </r>
  <r>
    <n v="1031"/>
    <d v="2010-05-29T00:00:00"/>
    <n v="62200032"/>
    <s v="REPARACION Y CONSERVACION"/>
    <s v="FACT.0020100459 Trackotro"/>
    <n v="274"/>
    <n v="0"/>
    <s v="6220"/>
    <n v="622"/>
    <x v="1"/>
    <s v="7.a"/>
    <x v="1"/>
    <x v="1"/>
    <x v="0"/>
    <x v="0"/>
    <n v="7"/>
    <s v=" Reparaciones y conservación"/>
    <x v="1"/>
    <x v="0"/>
    <n v="5"/>
    <x v="3"/>
    <n v="-274"/>
    <n v="-1"/>
  </r>
  <r>
    <n v="1895"/>
    <d v="2010-08-29T00:00:00"/>
    <n v="62200054"/>
    <s v="REPARACION Y CONSERVACION"/>
    <s v="FACT.20100712 Trackotro"/>
    <n v="425"/>
    <n v="0"/>
    <s v="6220"/>
    <n v="622"/>
    <x v="1"/>
    <s v="7.a"/>
    <x v="1"/>
    <x v="1"/>
    <x v="0"/>
    <x v="0"/>
    <n v="7"/>
    <s v=" Reparaciones y conservación"/>
    <x v="1"/>
    <x v="0"/>
    <n v="8"/>
    <x v="1"/>
    <n v="-425"/>
    <n v="-1"/>
  </r>
  <r>
    <n v="2146"/>
    <d v="2010-09-29T00:00:00"/>
    <n v="70000170"/>
    <s v="VENTA ARENA 2%"/>
    <s v="FACT.FA8/191 González VIERA"/>
    <n v="0"/>
    <n v="1088.92"/>
    <s v="7000"/>
    <n v="700"/>
    <x v="2"/>
    <s v="1a"/>
    <x v="2"/>
    <x v="4"/>
    <x v="1"/>
    <x v="0"/>
    <n v="1"/>
    <s v=" Ventas de mercaderías"/>
    <x v="7"/>
    <x v="0"/>
    <n v="9"/>
    <x v="1"/>
    <n v="1088.92"/>
    <n v="1"/>
  </r>
  <r>
    <n v="2147"/>
    <d v="2010-09-29T00:00:00"/>
    <n v="70000171"/>
    <s v="VENTA ARENA 2%"/>
    <s v="FACT.FA8/192 LUIS A. Soto Soto"/>
    <n v="0"/>
    <n v="761.1"/>
    <s v="7000"/>
    <n v="700"/>
    <x v="2"/>
    <s v="1a"/>
    <x v="2"/>
    <x v="4"/>
    <x v="1"/>
    <x v="0"/>
    <n v="1"/>
    <s v=" Ventas de mercaderías"/>
    <x v="7"/>
    <x v="0"/>
    <n v="9"/>
    <x v="1"/>
    <n v="761.1"/>
    <n v="1"/>
  </r>
  <r>
    <n v="2148"/>
    <d v="2010-09-29T00:00:00"/>
    <n v="70000172"/>
    <s v="VENTA ARENA 2%"/>
    <s v="FACT.FA8/193 ARISTEO julio PEREZ"/>
    <n v="0"/>
    <n v="274.45999999999998"/>
    <s v="7000"/>
    <n v="700"/>
    <x v="2"/>
    <s v="1a"/>
    <x v="2"/>
    <x v="4"/>
    <x v="1"/>
    <x v="0"/>
    <n v="1"/>
    <s v=" Ventas de mercaderías"/>
    <x v="7"/>
    <x v="0"/>
    <n v="9"/>
    <x v="1"/>
    <n v="274.45999999999998"/>
    <n v="1"/>
  </r>
  <r>
    <n v="2149"/>
    <d v="2010-09-29T00:00:00"/>
    <n v="70000173"/>
    <s v="VENTA ARENA 2%"/>
    <s v="FACT.FA8/194 FERRET. RDG. Y Padrón."/>
    <n v="0"/>
    <n v="45.65"/>
    <s v="7000"/>
    <n v="700"/>
    <x v="2"/>
    <s v="1a"/>
    <x v="2"/>
    <x v="4"/>
    <x v="1"/>
    <x v="0"/>
    <n v="1"/>
    <s v=" Ventas de mercaderías"/>
    <x v="7"/>
    <x v="0"/>
    <n v="9"/>
    <x v="1"/>
    <n v="45.65"/>
    <n v="1"/>
  </r>
  <r>
    <n v="2150"/>
    <d v="2010-09-29T00:00:00"/>
    <n v="70000174"/>
    <s v="VENTA ARENA 2%"/>
    <s v="FACT.FA8/195 CONSTRUC. Verga"/>
    <n v="0"/>
    <n v="33.44"/>
    <s v="7000"/>
    <n v="700"/>
    <x v="2"/>
    <s v="1a"/>
    <x v="2"/>
    <x v="4"/>
    <x v="1"/>
    <x v="0"/>
    <n v="1"/>
    <s v=" Ventas de mercaderías"/>
    <x v="7"/>
    <x v="0"/>
    <n v="9"/>
    <x v="1"/>
    <n v="33.44"/>
    <n v="1"/>
  </r>
  <r>
    <n v="2151"/>
    <d v="2010-09-29T00:00:00"/>
    <n v="70000175"/>
    <s v="VENTA ARENA 2%"/>
    <s v="FACT.FA8/196 PEREZ Ravelo TRANSCOPE"/>
    <n v="0"/>
    <n v="62.72"/>
    <s v="7000"/>
    <n v="700"/>
    <x v="2"/>
    <s v="1a"/>
    <x v="2"/>
    <x v="4"/>
    <x v="1"/>
    <x v="0"/>
    <n v="1"/>
    <s v=" Ventas de mercaderías"/>
    <x v="7"/>
    <x v="0"/>
    <n v="9"/>
    <x v="1"/>
    <n v="62.72"/>
    <n v="1"/>
  </r>
  <r>
    <n v="2152"/>
    <d v="2010-09-29T00:00:00"/>
    <n v="70000176"/>
    <s v="VENTA ARENA 2%"/>
    <s v="FACT.FA8/197 ANTONIO J. Luis Padrón."/>
    <n v="0"/>
    <n v="185.68"/>
    <s v="7000"/>
    <n v="700"/>
    <x v="2"/>
    <s v="1a"/>
    <x v="2"/>
    <x v="4"/>
    <x v="1"/>
    <x v="0"/>
    <n v="1"/>
    <s v=" Ventas de mercaderías"/>
    <x v="7"/>
    <x v="0"/>
    <n v="9"/>
    <x v="1"/>
    <n v="185.68"/>
    <n v="1"/>
  </r>
  <r>
    <n v="2153"/>
    <d v="2010-09-29T00:00:00"/>
    <n v="70000177"/>
    <s v="VENTA ARENA 2%"/>
    <s v="FACT.FA8/198 Catalosa ELECTRICA"/>
    <n v="0"/>
    <n v="92.84"/>
    <s v="7000"/>
    <n v="700"/>
    <x v="2"/>
    <s v="1a"/>
    <x v="2"/>
    <x v="4"/>
    <x v="1"/>
    <x v="0"/>
    <n v="1"/>
    <s v=" Ventas de mercaderías"/>
    <x v="7"/>
    <x v="0"/>
    <n v="9"/>
    <x v="1"/>
    <n v="92.84"/>
    <n v="1"/>
  </r>
  <r>
    <n v="2154"/>
    <d v="2010-09-29T00:00:00"/>
    <n v="70000178"/>
    <s v="VENTA ARENA 2%"/>
    <s v="FACT.FA8/199 TRANSPORTE PERDOMO"/>
    <n v="0"/>
    <n v="372"/>
    <s v="7000"/>
    <n v="700"/>
    <x v="2"/>
    <s v="1a"/>
    <x v="2"/>
    <x v="4"/>
    <x v="1"/>
    <x v="0"/>
    <n v="1"/>
    <s v=" Ventas de mercaderías"/>
    <x v="7"/>
    <x v="0"/>
    <n v="9"/>
    <x v="1"/>
    <n v="372"/>
    <n v="1"/>
  </r>
  <r>
    <n v="2155"/>
    <d v="2010-09-29T00:00:00"/>
    <n v="70000179"/>
    <s v="VENTA ARENA 2%"/>
    <s v="FACT.FA8/200 FIDEL Padrón. Rosa"/>
    <n v="0"/>
    <n v="36.99"/>
    <s v="7000"/>
    <n v="700"/>
    <x v="2"/>
    <s v="1a"/>
    <x v="2"/>
    <x v="4"/>
    <x v="1"/>
    <x v="0"/>
    <n v="1"/>
    <s v=" Ventas de mercaderías"/>
    <x v="7"/>
    <x v="0"/>
    <n v="9"/>
    <x v="1"/>
    <n v="36.99"/>
    <n v="1"/>
  </r>
  <r>
    <n v="2154"/>
    <d v="2010-09-29T00:00:00"/>
    <n v="70000006"/>
    <s v="VENTA ARENA 5%"/>
    <s v="FACT.FA8/199 TRANSPORTE PERDOMO"/>
    <n v="0"/>
    <n v="256"/>
    <s v="7000"/>
    <n v="700"/>
    <x v="2"/>
    <s v="1a"/>
    <x v="2"/>
    <x v="4"/>
    <x v="1"/>
    <x v="0"/>
    <n v="1"/>
    <s v=" Ventas de mercaderías"/>
    <x v="7"/>
    <x v="0"/>
    <n v="9"/>
    <x v="1"/>
    <n v="256"/>
    <n v="1"/>
  </r>
  <r>
    <n v="2479"/>
    <d v="2010-10-29T00:00:00"/>
    <n v="62200068"/>
    <s v="REPARACION Y CONSERVACION"/>
    <s v="FACT.2010001993 REPUESTOS La Isla"/>
    <n v="1323.22"/>
    <n v="0"/>
    <s v="6220"/>
    <n v="622"/>
    <x v="1"/>
    <s v="7.a"/>
    <x v="1"/>
    <x v="1"/>
    <x v="0"/>
    <x v="0"/>
    <n v="7"/>
    <s v=" Reparaciones y conservación"/>
    <x v="1"/>
    <x v="0"/>
    <n v="10"/>
    <x v="2"/>
    <n v="-1323.22"/>
    <n v="-1"/>
  </r>
  <r>
    <n v="2477"/>
    <d v="2010-10-29T00:00:00"/>
    <n v="62400041"/>
    <s v="GASTOS TRANSPORTES"/>
    <s v="FACT.447 C.Candita, S.L."/>
    <n v="1716"/>
    <n v="0"/>
    <s v="6240"/>
    <n v="624"/>
    <x v="1"/>
    <s v="7.a"/>
    <x v="1"/>
    <x v="1"/>
    <x v="0"/>
    <x v="0"/>
    <n v="7"/>
    <s v=" Transportes"/>
    <x v="3"/>
    <x v="0"/>
    <n v="10"/>
    <x v="2"/>
    <n v="-1716"/>
    <n v="-1"/>
  </r>
  <r>
    <n v="3003"/>
    <d v="2010-12-29T00:00:00"/>
    <n v="70000227"/>
    <s v="VENTA ARENA 2%"/>
    <s v="FACT.FA8/254 CARRETERA Los Vientos UTE"/>
    <n v="0"/>
    <n v="2610.4499999999998"/>
    <s v="7000"/>
    <n v="700"/>
    <x v="2"/>
    <s v="1a"/>
    <x v="2"/>
    <x v="4"/>
    <x v="1"/>
    <x v="0"/>
    <n v="1"/>
    <s v=" Ventas de mercaderías"/>
    <x v="7"/>
    <x v="0"/>
    <n v="12"/>
    <x v="2"/>
    <n v="2610.4499999999998"/>
    <n v="1"/>
  </r>
  <r>
    <n v="3004"/>
    <d v="2010-12-29T00:00:00"/>
    <n v="70000228"/>
    <s v="VENTA ARENA 2%"/>
    <s v="FACT.FA8/255 UTE canaria"/>
    <n v="0"/>
    <n v="20495.38"/>
    <s v="7000"/>
    <n v="700"/>
    <x v="2"/>
    <s v="1a"/>
    <x v="2"/>
    <x v="4"/>
    <x v="1"/>
    <x v="0"/>
    <n v="1"/>
    <s v=" Ventas de mercaderías"/>
    <x v="7"/>
    <x v="0"/>
    <n v="12"/>
    <x v="2"/>
    <n v="20495.38"/>
    <n v="1"/>
  </r>
  <r>
    <n v="3002"/>
    <d v="2010-12-29T00:00:00"/>
    <n v="70000010"/>
    <s v="VENTA ARENA 5%"/>
    <s v="FACT.FA8/253 CARRETERA Los Vientos UTE"/>
    <n v="0"/>
    <n v="72"/>
    <s v="7000"/>
    <n v="700"/>
    <x v="2"/>
    <s v="1a"/>
    <x v="2"/>
    <x v="4"/>
    <x v="1"/>
    <x v="0"/>
    <n v="1"/>
    <s v=" Ventas de mercaderías"/>
    <x v="7"/>
    <x v="0"/>
    <n v="12"/>
    <x v="2"/>
    <n v="72"/>
    <n v="1"/>
  </r>
  <r>
    <n v="119"/>
    <d v="2010-01-30T00:00:00"/>
    <n v="70000002"/>
    <s v="VENTA ARENA 2%"/>
    <s v="FACT.FA8/10 ROTURACIONES Y TTES. Cartell, S.L."/>
    <n v="0"/>
    <n v="648.12"/>
    <s v="7000"/>
    <n v="700"/>
    <x v="2"/>
    <s v="1a"/>
    <x v="2"/>
    <x v="4"/>
    <x v="1"/>
    <x v="0"/>
    <n v="1"/>
    <s v=" Ventas de mercaderías"/>
    <x v="7"/>
    <x v="0"/>
    <n v="1"/>
    <x v="0"/>
    <n v="648.12"/>
    <n v="1"/>
  </r>
  <r>
    <n v="120"/>
    <d v="2010-01-30T00:00:00"/>
    <n v="70000003"/>
    <s v="VENTA ARENA 2%"/>
    <s v="FACT.FA8/5 COMERCIAL marpa"/>
    <n v="0"/>
    <n v="601.67999999999995"/>
    <s v="7000"/>
    <n v="700"/>
    <x v="2"/>
    <s v="1a"/>
    <x v="2"/>
    <x v="4"/>
    <x v="1"/>
    <x v="0"/>
    <n v="1"/>
    <s v=" Ventas de mercaderías"/>
    <x v="7"/>
    <x v="0"/>
    <n v="1"/>
    <x v="0"/>
    <n v="601.67999999999995"/>
    <n v="1"/>
  </r>
  <r>
    <n v="121"/>
    <d v="2010-01-30T00:00:00"/>
    <n v="70000004"/>
    <s v="VENTA ARENA 2%"/>
    <s v="FACT.FA8/14 OBRAS marpa"/>
    <n v="0"/>
    <n v="327.8"/>
    <s v="7000"/>
    <n v="700"/>
    <x v="2"/>
    <s v="1a"/>
    <x v="2"/>
    <x v="4"/>
    <x v="1"/>
    <x v="0"/>
    <n v="1"/>
    <s v=" Ventas de mercaderías"/>
    <x v="7"/>
    <x v="0"/>
    <n v="1"/>
    <x v="0"/>
    <n v="327.8"/>
    <n v="1"/>
  </r>
  <r>
    <n v="122"/>
    <d v="2010-01-30T00:00:00"/>
    <n v="70000005"/>
    <s v="VENTA ARENA 2%"/>
    <s v="FACT.FA8/15 VICTOR Tatiano PEREZ"/>
    <n v="0"/>
    <n v="128"/>
    <s v="7000"/>
    <n v="700"/>
    <x v="2"/>
    <s v="1a"/>
    <x v="2"/>
    <x v="4"/>
    <x v="1"/>
    <x v="0"/>
    <n v="1"/>
    <s v=" Ventas de mercaderías"/>
    <x v="7"/>
    <x v="0"/>
    <n v="1"/>
    <x v="0"/>
    <n v="128"/>
    <n v="1"/>
  </r>
  <r>
    <n v="123"/>
    <d v="2010-01-30T00:00:00"/>
    <n v="70000006"/>
    <s v="VENTA ARENA 2%"/>
    <s v="FACT.FA8/18 SALVADOR"/>
    <n v="0"/>
    <n v="41.14"/>
    <s v="7000"/>
    <n v="700"/>
    <x v="2"/>
    <s v="1a"/>
    <x v="2"/>
    <x v="4"/>
    <x v="1"/>
    <x v="0"/>
    <n v="1"/>
    <s v=" Ventas de mercaderías"/>
    <x v="7"/>
    <x v="0"/>
    <n v="1"/>
    <x v="0"/>
    <n v="41.14"/>
    <n v="1"/>
  </r>
  <r>
    <n v="833"/>
    <d v="2010-04-30T00:00:00"/>
    <n v="60700006"/>
    <s v="TRABAJOS REALIZADOS POR OTRAS EMPRESAS"/>
    <s v="FACT.2010.A.180 itres"/>
    <n v="407.86"/>
    <n v="0"/>
    <s v="6070"/>
    <n v="607"/>
    <x v="0"/>
    <s v="4.c"/>
    <x v="0"/>
    <x v="3"/>
    <x v="0"/>
    <x v="0"/>
    <n v="4"/>
    <s v=" Trabajos realizados por otras empresas"/>
    <x v="4"/>
    <x v="0"/>
    <n v="4"/>
    <x v="3"/>
    <n v="-407.86"/>
    <n v="-1"/>
  </r>
  <r>
    <n v="802"/>
    <d v="2010-04-30T00:00:00"/>
    <n v="62900004"/>
    <s v="OTROS GASTOS DE EXPLOTACION"/>
    <s v="FACT.A/200 IMPORT &amp; SERVICE MTCO, S.L."/>
    <n v="974.7"/>
    <n v="0"/>
    <s v="6290"/>
    <n v="629"/>
    <x v="1"/>
    <s v="7.a"/>
    <x v="1"/>
    <x v="1"/>
    <x v="0"/>
    <x v="0"/>
    <n v="7"/>
    <s v=" Otros servicios"/>
    <x v="6"/>
    <x v="0"/>
    <n v="4"/>
    <x v="3"/>
    <n v="-974.7"/>
    <n v="-1"/>
  </r>
  <r>
    <n v="753"/>
    <d v="2010-04-30T00:00:00"/>
    <n v="64000003"/>
    <s v="Pepe González Gómez PEREZ"/>
    <s v="SUELDO Pepe González Gómez PEREZ ABRIL"/>
    <n v="2134.0100000000002"/>
    <n v="0"/>
    <s v="6400"/>
    <n v="640"/>
    <x v="3"/>
    <s v="6.a"/>
    <x v="3"/>
    <x v="6"/>
    <x v="0"/>
    <x v="0"/>
    <n v="6"/>
    <s v=" Sueldos y salarios"/>
    <x v="12"/>
    <x v="0"/>
    <n v="4"/>
    <x v="3"/>
    <n v="-2134.0100000000002"/>
    <n v="-1"/>
  </r>
  <r>
    <n v="754"/>
    <d v="2010-04-30T00:00:00"/>
    <n v="64000008"/>
    <s v="IMELDO Soto Soto"/>
    <s v="SUELDO IMELDO Soto Soto ABRIL"/>
    <n v="1847.18"/>
    <n v="0"/>
    <s v="6400"/>
    <n v="640"/>
    <x v="3"/>
    <s v="6.a"/>
    <x v="3"/>
    <x v="6"/>
    <x v="0"/>
    <x v="0"/>
    <n v="6"/>
    <s v=" Sueldos y salarios"/>
    <x v="12"/>
    <x v="0"/>
    <n v="4"/>
    <x v="3"/>
    <n v="-1847.18"/>
    <n v="-1"/>
  </r>
  <r>
    <n v="755"/>
    <d v="2010-04-30T00:00:00"/>
    <n v="64000011"/>
    <s v="Fermin CONCEPCION Juan"/>
    <s v="SUELDO Alfredo Pérez Luis. Tito ABRIL"/>
    <n v="1521.94"/>
    <n v="0"/>
    <s v="6400"/>
    <n v="640"/>
    <x v="3"/>
    <s v="6.a"/>
    <x v="3"/>
    <x v="6"/>
    <x v="0"/>
    <x v="0"/>
    <n v="6"/>
    <s v=" Sueldos y salarios"/>
    <x v="12"/>
    <x v="0"/>
    <n v="4"/>
    <x v="3"/>
    <n v="-1521.94"/>
    <n v="-1"/>
  </r>
  <r>
    <n v="758"/>
    <d v="2010-04-30T00:00:00"/>
    <n v="64000013"/>
    <s v="Alfredo Pérez LuisRODRIGUEZ"/>
    <s v="SUELDO Alfredo Pérez LuisRDG. ABRIL"/>
    <n v="1209.0899999999999"/>
    <n v="0"/>
    <s v="6400"/>
    <n v="640"/>
    <x v="3"/>
    <s v="6.a"/>
    <x v="3"/>
    <x v="6"/>
    <x v="0"/>
    <x v="0"/>
    <n v="6"/>
    <s v=" Sueldos y salarios"/>
    <x v="12"/>
    <x v="0"/>
    <n v="4"/>
    <x v="3"/>
    <n v="-1209.0899999999999"/>
    <n v="-1"/>
  </r>
  <r>
    <n v="762"/>
    <d v="2010-04-30T00:00:00"/>
    <n v="70000058"/>
    <s v="VENTA ARENA 2%"/>
    <s v="FACT.FA8/80 VICTOR MOISES Tatiano PEREZ"/>
    <n v="0"/>
    <n v="38.61"/>
    <s v="7000"/>
    <n v="700"/>
    <x v="2"/>
    <s v="1a"/>
    <x v="2"/>
    <x v="4"/>
    <x v="1"/>
    <x v="0"/>
    <n v="1"/>
    <s v=" Ventas de mercaderías"/>
    <x v="7"/>
    <x v="0"/>
    <n v="4"/>
    <x v="3"/>
    <n v="38.61"/>
    <n v="1"/>
  </r>
  <r>
    <n v="763"/>
    <d v="2010-04-30T00:00:00"/>
    <n v="70000059"/>
    <s v="VENTA ARENA 2%"/>
    <s v="FACT.FA8/68 González VIERA"/>
    <n v="0"/>
    <n v="2486.0300000000002"/>
    <s v="7000"/>
    <n v="700"/>
    <x v="2"/>
    <s v="1a"/>
    <x v="2"/>
    <x v="4"/>
    <x v="1"/>
    <x v="0"/>
    <n v="1"/>
    <s v=" Ventas de mercaderías"/>
    <x v="7"/>
    <x v="0"/>
    <n v="4"/>
    <x v="3"/>
    <n v="2486.0300000000002"/>
    <n v="1"/>
  </r>
  <r>
    <n v="764"/>
    <d v="2010-04-30T00:00:00"/>
    <n v="70000060"/>
    <s v="VENTA ARENA 2%"/>
    <s v="FACT.FA8/69 FERRET. RDG. Y Padrón."/>
    <n v="0"/>
    <n v="9.35"/>
    <s v="7000"/>
    <n v="700"/>
    <x v="2"/>
    <s v="1a"/>
    <x v="2"/>
    <x v="4"/>
    <x v="1"/>
    <x v="0"/>
    <n v="1"/>
    <s v=" Ventas de mercaderías"/>
    <x v="7"/>
    <x v="0"/>
    <n v="4"/>
    <x v="3"/>
    <n v="9.35"/>
    <n v="1"/>
  </r>
  <r>
    <n v="765"/>
    <d v="2010-04-30T00:00:00"/>
    <n v="70000061"/>
    <s v="VENTA ARENA 2%"/>
    <s v="FACT.FA8/70 OBRAS marpa"/>
    <n v="0"/>
    <n v="31.1"/>
    <s v="7000"/>
    <n v="700"/>
    <x v="2"/>
    <s v="1a"/>
    <x v="2"/>
    <x v="4"/>
    <x v="1"/>
    <x v="0"/>
    <n v="1"/>
    <s v=" Ventas de mercaderías"/>
    <x v="7"/>
    <x v="0"/>
    <n v="4"/>
    <x v="3"/>
    <n v="31.1"/>
    <n v="1"/>
  </r>
  <r>
    <n v="766"/>
    <d v="2010-04-30T00:00:00"/>
    <n v="70000062"/>
    <s v="VENTA ARENA 2%"/>
    <s v="FACT.FA8/71 LUIS A. Soto Soto"/>
    <n v="0"/>
    <n v="1635.31"/>
    <s v="7000"/>
    <n v="700"/>
    <x v="2"/>
    <s v="1a"/>
    <x v="2"/>
    <x v="4"/>
    <x v="1"/>
    <x v="0"/>
    <n v="1"/>
    <s v=" Ventas de mercaderías"/>
    <x v="7"/>
    <x v="0"/>
    <n v="4"/>
    <x v="3"/>
    <n v="1635.31"/>
    <n v="1"/>
  </r>
  <r>
    <n v="767"/>
    <d v="2010-04-30T00:00:00"/>
    <n v="70000063"/>
    <s v="VENTA ARENA 2%"/>
    <s v="FACT.FA8/72 Ruben GARCIA"/>
    <n v="0"/>
    <n v="19.25"/>
    <s v="7000"/>
    <n v="700"/>
    <x v="2"/>
    <s v="1a"/>
    <x v="2"/>
    <x v="4"/>
    <x v="1"/>
    <x v="0"/>
    <n v="1"/>
    <s v=" Ventas de mercaderías"/>
    <x v="7"/>
    <x v="0"/>
    <n v="4"/>
    <x v="3"/>
    <n v="19.25"/>
    <n v="1"/>
  </r>
  <r>
    <n v="768"/>
    <d v="2010-04-30T00:00:00"/>
    <n v="70000064"/>
    <s v="VENTA ARENA 2%"/>
    <s v="FACT.FA8/73 Aniceto GARCIA PEREZ"/>
    <n v="0"/>
    <n v="166.98"/>
    <s v="7000"/>
    <n v="700"/>
    <x v="2"/>
    <s v="1a"/>
    <x v="2"/>
    <x v="4"/>
    <x v="1"/>
    <x v="0"/>
    <n v="1"/>
    <s v=" Ventas de mercaderías"/>
    <x v="7"/>
    <x v="0"/>
    <n v="4"/>
    <x v="3"/>
    <n v="166.98"/>
    <n v="1"/>
  </r>
  <r>
    <n v="769"/>
    <d v="2010-04-30T00:00:00"/>
    <n v="70000065"/>
    <s v="VENTA ARENA 2%"/>
    <s v="FACT.FA8/74 ARISTEO julio PEREZ"/>
    <n v="0"/>
    <n v="190.47"/>
    <s v="7000"/>
    <n v="700"/>
    <x v="2"/>
    <s v="1a"/>
    <x v="2"/>
    <x v="4"/>
    <x v="1"/>
    <x v="0"/>
    <n v="1"/>
    <s v=" Ventas de mercaderías"/>
    <x v="7"/>
    <x v="0"/>
    <n v="4"/>
    <x v="3"/>
    <n v="190.47"/>
    <n v="1"/>
  </r>
  <r>
    <n v="770"/>
    <d v="2010-04-30T00:00:00"/>
    <n v="70000066"/>
    <s v="VENTA ARENA 2%"/>
    <s v="FACT.FA8/75 Tino HDEZ. RDG."/>
    <n v="0"/>
    <n v="20.79"/>
    <s v="7000"/>
    <n v="700"/>
    <x v="2"/>
    <s v="1a"/>
    <x v="2"/>
    <x v="4"/>
    <x v="1"/>
    <x v="0"/>
    <n v="1"/>
    <s v=" Ventas de mercaderías"/>
    <x v="7"/>
    <x v="0"/>
    <n v="4"/>
    <x v="3"/>
    <n v="20.79"/>
    <n v="1"/>
  </r>
  <r>
    <n v="771"/>
    <d v="2010-04-30T00:00:00"/>
    <n v="70000067"/>
    <s v="VENTA ARENA 2%"/>
    <s v="FACT.FA8/76 AYTO. canaria"/>
    <n v="0"/>
    <n v="3291.36"/>
    <s v="7000"/>
    <n v="700"/>
    <x v="2"/>
    <s v="1a"/>
    <x v="2"/>
    <x v="4"/>
    <x v="1"/>
    <x v="0"/>
    <n v="1"/>
    <s v=" Ventas de mercaderías"/>
    <x v="7"/>
    <x v="0"/>
    <n v="4"/>
    <x v="3"/>
    <n v="3291.36"/>
    <n v="1"/>
  </r>
  <r>
    <n v="772"/>
    <d v="2010-04-30T00:00:00"/>
    <n v="70000068"/>
    <s v="VENTA ARENA 2%"/>
    <s v="FACT.FA8/77 FERRALLAS LOS Compadres, S.L.L."/>
    <n v="0"/>
    <n v="4099.05"/>
    <s v="7000"/>
    <n v="700"/>
    <x v="2"/>
    <s v="1a"/>
    <x v="2"/>
    <x v="4"/>
    <x v="1"/>
    <x v="0"/>
    <n v="1"/>
    <s v=" Ventas de mercaderías"/>
    <x v="7"/>
    <x v="0"/>
    <n v="4"/>
    <x v="3"/>
    <n v="4099.05"/>
    <n v="1"/>
  </r>
  <r>
    <n v="773"/>
    <d v="2010-04-30T00:00:00"/>
    <n v="70000069"/>
    <s v="VENTA ARENA 2%"/>
    <s v="FACT.FA8/79 FCO. Pedro Pinto MARTIN"/>
    <n v="0"/>
    <n v="759.83"/>
    <s v="7000"/>
    <n v="700"/>
    <x v="2"/>
    <s v="1a"/>
    <x v="2"/>
    <x v="4"/>
    <x v="1"/>
    <x v="0"/>
    <n v="1"/>
    <s v=" Ventas de mercaderías"/>
    <x v="7"/>
    <x v="0"/>
    <n v="4"/>
    <x v="3"/>
    <n v="759.83"/>
    <n v="1"/>
  </r>
  <r>
    <n v="774"/>
    <d v="2010-04-30T00:00:00"/>
    <n v="70000070"/>
    <s v="VENTA ARENA 2%"/>
    <s v="FACT.FA8/81 ROTURACIONES Y TTES. Cartell"/>
    <n v="0"/>
    <n v="1062.5"/>
    <s v="7000"/>
    <n v="700"/>
    <x v="2"/>
    <s v="1a"/>
    <x v="2"/>
    <x v="4"/>
    <x v="1"/>
    <x v="0"/>
    <n v="1"/>
    <s v=" Ventas de mercaderías"/>
    <x v="7"/>
    <x v="0"/>
    <n v="4"/>
    <x v="3"/>
    <n v="1062.5"/>
    <n v="1"/>
  </r>
  <r>
    <n v="775"/>
    <d v="2010-04-30T00:00:00"/>
    <n v="70000071"/>
    <s v="VENTA ARENA 2%"/>
    <s v="FACT.FA8/82 J.Juan HDEZ. PEREZ"/>
    <n v="0"/>
    <n v="36.19"/>
    <s v="7000"/>
    <n v="700"/>
    <x v="2"/>
    <s v="1a"/>
    <x v="2"/>
    <x v="4"/>
    <x v="1"/>
    <x v="0"/>
    <n v="1"/>
    <s v=" Ventas de mercaderías"/>
    <x v="7"/>
    <x v="0"/>
    <n v="4"/>
    <x v="3"/>
    <n v="36.19"/>
    <n v="1"/>
  </r>
  <r>
    <n v="776"/>
    <d v="2010-04-30T00:00:00"/>
    <n v="70000072"/>
    <s v="VENTA ARENA 2%"/>
    <s v="FACT.FA8/83 J.Juan HDEZ. PEREZ"/>
    <n v="0"/>
    <n v="33.22"/>
    <s v="7000"/>
    <n v="700"/>
    <x v="2"/>
    <s v="1a"/>
    <x v="2"/>
    <x v="4"/>
    <x v="1"/>
    <x v="0"/>
    <n v="1"/>
    <s v=" Ventas de mercaderías"/>
    <x v="7"/>
    <x v="0"/>
    <n v="4"/>
    <x v="3"/>
    <n v="33.22"/>
    <n v="1"/>
  </r>
  <r>
    <n v="792"/>
    <d v="2010-04-30T00:00:00"/>
    <n v="70000073"/>
    <s v="VENTA ARENA 2%"/>
    <s v="FACT.FA8/89 Fermin ROCHA Tito"/>
    <n v="0"/>
    <n v="124.19"/>
    <s v="7000"/>
    <n v="700"/>
    <x v="2"/>
    <s v="1a"/>
    <x v="2"/>
    <x v="4"/>
    <x v="1"/>
    <x v="0"/>
    <n v="1"/>
    <s v=" Ventas de mercaderías"/>
    <x v="7"/>
    <x v="0"/>
    <n v="4"/>
    <x v="3"/>
    <n v="124.19"/>
    <n v="1"/>
  </r>
  <r>
    <n v="793"/>
    <d v="2010-04-30T00:00:00"/>
    <n v="70000074"/>
    <s v="VENTA ARENA 2%"/>
    <s v="FACT.FA8/88 FEDERICO GARCIA"/>
    <n v="0"/>
    <n v="48.65"/>
    <s v="7000"/>
    <n v="700"/>
    <x v="2"/>
    <s v="1a"/>
    <x v="2"/>
    <x v="4"/>
    <x v="1"/>
    <x v="0"/>
    <n v="1"/>
    <s v=" Ventas de mercaderías"/>
    <x v="7"/>
    <x v="0"/>
    <n v="4"/>
    <x v="3"/>
    <n v="48.65"/>
    <n v="1"/>
  </r>
  <r>
    <n v="794"/>
    <d v="2010-04-30T00:00:00"/>
    <n v="70000075"/>
    <s v="VENTA ARENA 2%"/>
    <s v="FACT.FA8/87 J.Juan PADILLA PEREZ"/>
    <n v="0"/>
    <n v="130.54"/>
    <s v="7000"/>
    <n v="700"/>
    <x v="2"/>
    <s v="1a"/>
    <x v="2"/>
    <x v="4"/>
    <x v="1"/>
    <x v="0"/>
    <n v="1"/>
    <s v=" Ventas de mercaderías"/>
    <x v="7"/>
    <x v="0"/>
    <n v="4"/>
    <x v="3"/>
    <n v="130.54"/>
    <n v="1"/>
  </r>
  <r>
    <n v="795"/>
    <d v="2010-04-30T00:00:00"/>
    <n v="70000076"/>
    <s v="VENTA ARENA 2%"/>
    <s v="FACT.FA8/91 OBRAS marpa"/>
    <n v="0"/>
    <n v="74.89"/>
    <s v="7000"/>
    <n v="700"/>
    <x v="2"/>
    <s v="1a"/>
    <x v="2"/>
    <x v="4"/>
    <x v="1"/>
    <x v="0"/>
    <n v="1"/>
    <s v=" Ventas de mercaderías"/>
    <x v="7"/>
    <x v="0"/>
    <n v="4"/>
    <x v="3"/>
    <n v="74.89"/>
    <n v="1"/>
  </r>
  <r>
    <n v="774"/>
    <d v="2010-04-30T00:00:00"/>
    <n v="70000002"/>
    <s v="VENTA ARENA 5%"/>
    <s v="FACT.FA8/81 ROTURACIONES Y TTES. Cartell"/>
    <n v="0"/>
    <n v="200.31"/>
    <s v="7000"/>
    <n v="700"/>
    <x v="2"/>
    <s v="1a"/>
    <x v="2"/>
    <x v="4"/>
    <x v="1"/>
    <x v="0"/>
    <n v="1"/>
    <s v=" Ventas de mercaderías"/>
    <x v="7"/>
    <x v="0"/>
    <n v="4"/>
    <x v="3"/>
    <n v="200.31"/>
    <n v="1"/>
  </r>
  <r>
    <n v="1371"/>
    <d v="2010-06-30T00:00:00"/>
    <n v="62200044"/>
    <s v="REPARACION Y CONSERVACION"/>
    <s v="FACT.F08/031 JOSE LUIS Tito RDG."/>
    <n v="3060"/>
    <n v="0"/>
    <s v="6220"/>
    <n v="622"/>
    <x v="1"/>
    <s v="7.a"/>
    <x v="1"/>
    <x v="1"/>
    <x v="0"/>
    <x v="0"/>
    <n v="7"/>
    <s v=" Reparaciones y conservación"/>
    <x v="1"/>
    <x v="0"/>
    <n v="6"/>
    <x v="3"/>
    <n v="-3060"/>
    <n v="-1"/>
  </r>
  <r>
    <n v="1347"/>
    <d v="2010-06-30T00:00:00"/>
    <n v="64000005"/>
    <s v="Pepe González Gómez PEREZ"/>
    <s v="SUELDO Pepe González Gómez JUNIO"/>
    <n v="2170.62"/>
    <n v="0"/>
    <s v="6400"/>
    <n v="640"/>
    <x v="3"/>
    <s v="6.a"/>
    <x v="3"/>
    <x v="6"/>
    <x v="0"/>
    <x v="0"/>
    <n v="6"/>
    <s v=" Sueldos y salarios"/>
    <x v="12"/>
    <x v="0"/>
    <n v="6"/>
    <x v="3"/>
    <n v="-2170.62"/>
    <n v="-1"/>
  </r>
  <r>
    <n v="1344"/>
    <d v="2010-06-30T00:00:00"/>
    <n v="64000010"/>
    <s v="IMELDO Soto Soto"/>
    <s v="SUELDO IMELDO Soto Soto JUNIO"/>
    <n v="1810.78"/>
    <n v="0"/>
    <s v="6400"/>
    <n v="640"/>
    <x v="3"/>
    <s v="6.a"/>
    <x v="3"/>
    <x v="6"/>
    <x v="0"/>
    <x v="0"/>
    <n v="6"/>
    <s v=" Sueldos y salarios"/>
    <x v="12"/>
    <x v="0"/>
    <n v="6"/>
    <x v="3"/>
    <n v="-1810.78"/>
    <n v="-1"/>
  </r>
  <r>
    <n v="1350"/>
    <d v="2010-06-30T00:00:00"/>
    <n v="64000013"/>
    <s v="Fermin CONCEPCION Juan"/>
    <s v="SUELDO Alfredo Pérez Luis. Tito JUNIO"/>
    <n v="1622.86"/>
    <n v="0"/>
    <s v="6400"/>
    <n v="640"/>
    <x v="3"/>
    <s v="6.a"/>
    <x v="3"/>
    <x v="6"/>
    <x v="0"/>
    <x v="0"/>
    <n v="6"/>
    <s v=" Sueldos y salarios"/>
    <x v="12"/>
    <x v="0"/>
    <n v="6"/>
    <x v="3"/>
    <n v="-1622.86"/>
    <n v="-1"/>
  </r>
  <r>
    <n v="1364"/>
    <d v="2010-06-30T00:00:00"/>
    <n v="64000014"/>
    <s v="Fermin CONCEPCION Juan"/>
    <s v="PAGA EXTRA JUNIO Alfredo Pérez Luis. Tito"/>
    <n v="1067.54"/>
    <n v="0"/>
    <s v="6400"/>
    <n v="640"/>
    <x v="3"/>
    <s v="6.a"/>
    <x v="3"/>
    <x v="6"/>
    <x v="0"/>
    <x v="0"/>
    <n v="6"/>
    <s v=" Sueldos y salarios"/>
    <x v="12"/>
    <x v="0"/>
    <n v="6"/>
    <x v="3"/>
    <n v="-1067.54"/>
    <n v="-1"/>
  </r>
  <r>
    <n v="1348"/>
    <d v="2010-06-30T00:00:00"/>
    <n v="64000015"/>
    <s v="Alfredo Pérez LuisRODRIGUEZ"/>
    <s v="SUELDO Alfredo Pérez LuisRDG. JUNIO"/>
    <n v="1512.86"/>
    <n v="0"/>
    <s v="6400"/>
    <n v="640"/>
    <x v="3"/>
    <s v="6.a"/>
    <x v="3"/>
    <x v="6"/>
    <x v="0"/>
    <x v="0"/>
    <n v="6"/>
    <s v=" Sueldos y salarios"/>
    <x v="12"/>
    <x v="0"/>
    <n v="6"/>
    <x v="3"/>
    <n v="-1512.86"/>
    <n v="-1"/>
  </r>
  <r>
    <n v="1363"/>
    <d v="2010-06-30T00:00:00"/>
    <n v="64000016"/>
    <s v="Alfredo Pérez LuisRODRIGUEZ"/>
    <s v="PAGA EXTRA JUNIO Alfredo Pérez LuisRDG."/>
    <n v="548.35"/>
    <n v="0"/>
    <s v="6400"/>
    <n v="640"/>
    <x v="3"/>
    <s v="6.a"/>
    <x v="3"/>
    <x v="6"/>
    <x v="0"/>
    <x v="0"/>
    <n v="6"/>
    <s v=" Sueldos y salarios"/>
    <x v="12"/>
    <x v="0"/>
    <n v="6"/>
    <x v="3"/>
    <n v="-548.35"/>
    <n v="-1"/>
  </r>
  <r>
    <n v="1349"/>
    <d v="2010-06-30T00:00:00"/>
    <n v="64000016"/>
    <s v="Santi Hdez Pérez"/>
    <s v="SUELDO Santi Hdez Pérez JUNIO"/>
    <n v="1354.19"/>
    <n v="0"/>
    <s v="6400"/>
    <n v="640"/>
    <x v="3"/>
    <s v="6.a"/>
    <x v="3"/>
    <x v="6"/>
    <x v="0"/>
    <x v="0"/>
    <n v="6"/>
    <s v=" Sueldos y salarios"/>
    <x v="12"/>
    <x v="0"/>
    <n v="6"/>
    <x v="3"/>
    <n v="-1354.19"/>
    <n v="-1"/>
  </r>
  <r>
    <n v="1379"/>
    <d v="2010-06-30T00:00:00"/>
    <n v="64000017"/>
    <s v="Santi Hdez Pérez"/>
    <s v="PAGA EXTRA Santi Hdez Pérez JUNIO"/>
    <n v="245.01"/>
    <n v="0"/>
    <s v="6400"/>
    <n v="640"/>
    <x v="3"/>
    <s v="6.a"/>
    <x v="3"/>
    <x v="6"/>
    <x v="0"/>
    <x v="0"/>
    <n v="6"/>
    <s v=" Sueldos y salarios"/>
    <x v="12"/>
    <x v="0"/>
    <n v="6"/>
    <x v="3"/>
    <n v="-245.01"/>
    <n v="-1"/>
  </r>
  <r>
    <n v="1639"/>
    <d v="2010-07-30T00:00:00"/>
    <n v="77800000"/>
    <s v="INGRESOS EXCEPCIONALES"/>
    <s v="DEVOL.RECIBO SEGURO VITALICIO"/>
    <n v="0"/>
    <n v="179.05"/>
    <s v="7780"/>
    <n v="778"/>
    <x v="4"/>
    <s v="13."/>
    <x v="4"/>
    <x v="7"/>
    <x v="0"/>
    <x v="0"/>
    <n v="13"/>
    <s v=" Ingresos excepcionales."/>
    <x v="13"/>
    <x v="0"/>
    <n v="7"/>
    <x v="1"/>
    <n v="179.05"/>
    <n v="1"/>
  </r>
  <r>
    <n v="2200"/>
    <d v="2010-09-30T00:00:00"/>
    <n v="60200012"/>
    <s v="COMPRA DE OTROS APROVISIONAMIENTOS"/>
    <s v="FACT.1362089 Maquinaria ESPAÑA"/>
    <n v="937"/>
    <n v="0"/>
    <s v="6020"/>
    <n v="602"/>
    <x v="0"/>
    <s v="4.b"/>
    <x v="0"/>
    <x v="2"/>
    <x v="0"/>
    <x v="0"/>
    <n v="4"/>
    <s v=" Compras de otros aprovisionamientos"/>
    <x v="2"/>
    <x v="0"/>
    <n v="9"/>
    <x v="1"/>
    <n v="-937"/>
    <n v="-1"/>
  </r>
  <r>
    <n v="2176"/>
    <d v="2010-09-30T00:00:00"/>
    <n v="60600004"/>
    <s v="DESCUENTOS SOBRE COMPRAS POR PRONTO PAGO"/>
    <s v="DTO.FACT.32441 CIAL. marpa (INSTALACION AGUA)"/>
    <n v="0"/>
    <n v="1452.77"/>
    <s v="6060"/>
    <n v="606"/>
    <x v="0"/>
    <s v="4.a"/>
    <x v="0"/>
    <x v="0"/>
    <x v="0"/>
    <x v="0"/>
    <n v="4"/>
    <s v=" Descuentos sobre compras por pronto pago"/>
    <x v="0"/>
    <x v="0"/>
    <n v="9"/>
    <x v="1"/>
    <n v="1452.77"/>
    <n v="1"/>
  </r>
  <r>
    <n v="2168"/>
    <d v="2010-09-30T00:00:00"/>
    <n v="60700014"/>
    <s v="TRABAJOS REALIZADOS POR OTRAS EMPRESAS"/>
    <s v="FACT.6818 harpa, S.L."/>
    <n v="21318"/>
    <n v="0"/>
    <s v="6070"/>
    <n v="607"/>
    <x v="0"/>
    <s v="4.c"/>
    <x v="0"/>
    <x v="3"/>
    <x v="0"/>
    <x v="0"/>
    <n v="4"/>
    <s v=" Trabajos realizados por otras empresas"/>
    <x v="4"/>
    <x v="0"/>
    <n v="9"/>
    <x v="1"/>
    <n v="-21318"/>
    <n v="-1"/>
  </r>
  <r>
    <n v="2206"/>
    <d v="2010-09-30T00:00:00"/>
    <n v="60700015"/>
    <s v="TRABAJOS REALIZADOS POR OTRAS EMPRESAS"/>
    <s v="FACT.2010.A.362 itres"/>
    <n v="55.86"/>
    <n v="0"/>
    <s v="6070"/>
    <n v="607"/>
    <x v="0"/>
    <s v="4.c"/>
    <x v="0"/>
    <x v="3"/>
    <x v="0"/>
    <x v="0"/>
    <n v="4"/>
    <s v=" Trabajos realizados por otras empresas"/>
    <x v="4"/>
    <x v="0"/>
    <n v="9"/>
    <x v="1"/>
    <n v="-55.86"/>
    <n v="-1"/>
  </r>
  <r>
    <n v="2202"/>
    <d v="2010-09-30T00:00:00"/>
    <n v="62200059"/>
    <s v="REPARACION Y CONSERVACION"/>
    <s v="FACT.2917 TALLER Tito"/>
    <n v="30"/>
    <n v="0"/>
    <s v="6220"/>
    <n v="622"/>
    <x v="1"/>
    <s v="7.a"/>
    <x v="1"/>
    <x v="1"/>
    <x v="0"/>
    <x v="0"/>
    <n v="7"/>
    <s v=" Reparaciones y conservación"/>
    <x v="1"/>
    <x v="0"/>
    <n v="9"/>
    <x v="1"/>
    <n v="-30"/>
    <n v="-1"/>
  </r>
  <r>
    <n v="2203"/>
    <d v="2010-09-30T00:00:00"/>
    <n v="62200060"/>
    <s v="REPARACION Y CONSERVACION"/>
    <s v="FACT.2925 TALLER Tito"/>
    <n v="63"/>
    <n v="0"/>
    <s v="6220"/>
    <n v="622"/>
    <x v="1"/>
    <s v="7.a"/>
    <x v="1"/>
    <x v="1"/>
    <x v="0"/>
    <x v="0"/>
    <n v="7"/>
    <s v=" Reparaciones y conservación"/>
    <x v="1"/>
    <x v="0"/>
    <n v="9"/>
    <x v="1"/>
    <n v="-63"/>
    <n v="-1"/>
  </r>
  <r>
    <n v="2204"/>
    <d v="2010-09-30T00:00:00"/>
    <n v="62200061"/>
    <s v="REPARACION Y CONSERVACION"/>
    <s v="FACT.2877 TALLER Tito"/>
    <n v="250"/>
    <n v="0"/>
    <s v="6220"/>
    <n v="622"/>
    <x v="1"/>
    <s v="7.a"/>
    <x v="1"/>
    <x v="1"/>
    <x v="0"/>
    <x v="0"/>
    <n v="7"/>
    <s v=" Reparaciones y conservación"/>
    <x v="1"/>
    <x v="0"/>
    <n v="9"/>
    <x v="1"/>
    <n v="-250"/>
    <n v="-1"/>
  </r>
  <r>
    <n v="2205"/>
    <d v="2010-09-30T00:00:00"/>
    <n v="62200062"/>
    <s v="REPARACION Y CONSERVACION"/>
    <s v="FACT.2010001850 REPUESTOS La Isla"/>
    <n v="287.26"/>
    <n v="0"/>
    <s v="6220"/>
    <n v="622"/>
    <x v="1"/>
    <s v="7.a"/>
    <x v="1"/>
    <x v="1"/>
    <x v="0"/>
    <x v="0"/>
    <n v="7"/>
    <s v=" Reparaciones y conservación"/>
    <x v="1"/>
    <x v="0"/>
    <n v="9"/>
    <x v="1"/>
    <n v="-287.26"/>
    <n v="-1"/>
  </r>
  <r>
    <n v="2193"/>
    <d v="2010-09-30T00:00:00"/>
    <n v="62400036"/>
    <s v="GASTOS TRANSPORTES"/>
    <s v="FACT.8699 Seur Canarias"/>
    <n v="760.5"/>
    <n v="0"/>
    <s v="6240"/>
    <n v="624"/>
    <x v="1"/>
    <s v="7.a"/>
    <x v="1"/>
    <x v="1"/>
    <x v="0"/>
    <x v="0"/>
    <n v="7"/>
    <s v=" Transportes"/>
    <x v="3"/>
    <x v="0"/>
    <n v="9"/>
    <x v="1"/>
    <n v="-760.5"/>
    <n v="-1"/>
  </r>
  <r>
    <n v="2194"/>
    <d v="2010-09-30T00:00:00"/>
    <n v="62400037"/>
    <s v="GASTOS TRANSPORTES"/>
    <s v="FACT.8703 Seur Canarias"/>
    <n v="760.5"/>
    <n v="0"/>
    <s v="6240"/>
    <n v="624"/>
    <x v="1"/>
    <s v="7.a"/>
    <x v="1"/>
    <x v="1"/>
    <x v="0"/>
    <x v="0"/>
    <n v="7"/>
    <s v=" Transportes"/>
    <x v="3"/>
    <x v="0"/>
    <n v="9"/>
    <x v="1"/>
    <n v="-760.5"/>
    <n v="-1"/>
  </r>
  <r>
    <n v="2195"/>
    <d v="2010-09-30T00:00:00"/>
    <n v="62400038"/>
    <s v="GASTOS TRANSPORTES"/>
    <s v="FACT.300612 ESTACION TEXACO  Peña ALTA"/>
    <n v="193"/>
    <n v="0"/>
    <s v="6240"/>
    <n v="624"/>
    <x v="1"/>
    <s v="7.a"/>
    <x v="1"/>
    <x v="1"/>
    <x v="0"/>
    <x v="0"/>
    <n v="7"/>
    <s v=" Transportes"/>
    <x v="3"/>
    <x v="0"/>
    <n v="9"/>
    <x v="1"/>
    <n v="-193"/>
    <n v="-1"/>
  </r>
  <r>
    <n v="2184"/>
    <d v="2010-09-30T00:00:00"/>
    <n v="64000010"/>
    <s v="Pepe González Gómez PEREZ"/>
    <s v="SUELDO Pepe González Gómez SEPTIEMBRE"/>
    <n v="1676.33"/>
    <n v="0"/>
    <s v="6400"/>
    <n v="640"/>
    <x v="3"/>
    <s v="6.a"/>
    <x v="3"/>
    <x v="6"/>
    <x v="0"/>
    <x v="0"/>
    <n v="6"/>
    <s v=" Sueldos y salarios"/>
    <x v="12"/>
    <x v="0"/>
    <n v="9"/>
    <x v="1"/>
    <n v="-1676.33"/>
    <n v="-1"/>
  </r>
  <r>
    <n v="2186"/>
    <d v="2010-09-30T00:00:00"/>
    <n v="64000015"/>
    <s v="IMELDO Soto Soto"/>
    <s v="SUELDO IMELDO Soto Soto SEPTIEMBRE"/>
    <n v="1422.53"/>
    <n v="0"/>
    <s v="6400"/>
    <n v="640"/>
    <x v="3"/>
    <s v="6.a"/>
    <x v="3"/>
    <x v="6"/>
    <x v="0"/>
    <x v="0"/>
    <n v="6"/>
    <s v=" Sueldos y salarios"/>
    <x v="12"/>
    <x v="0"/>
    <n v="9"/>
    <x v="1"/>
    <n v="-1422.53"/>
    <n v="-1"/>
  </r>
  <r>
    <n v="2188"/>
    <d v="2010-09-30T00:00:00"/>
    <n v="64000019"/>
    <s v="Fermin CONCEPCION Juan"/>
    <s v="SUELDO Alfredo Pérez Luis. Tito SEPTIEMBRE"/>
    <n v="1403.56"/>
    <n v="0"/>
    <s v="6400"/>
    <n v="640"/>
    <x v="3"/>
    <s v="6.a"/>
    <x v="3"/>
    <x v="6"/>
    <x v="0"/>
    <x v="0"/>
    <n v="6"/>
    <s v=" Sueldos y salarios"/>
    <x v="12"/>
    <x v="0"/>
    <n v="9"/>
    <x v="1"/>
    <n v="-1403.56"/>
    <n v="-1"/>
  </r>
  <r>
    <n v="2189"/>
    <d v="2010-09-30T00:00:00"/>
    <n v="64000020"/>
    <s v="Alfredo Pérez LuisRODRIGUEZ"/>
    <s v="SUELDO Alfredo Pérez LuisRDG. SEPTIEMBRE"/>
    <n v="1413.22"/>
    <n v="0"/>
    <s v="6400"/>
    <n v="640"/>
    <x v="3"/>
    <s v="6.a"/>
    <x v="3"/>
    <x v="6"/>
    <x v="0"/>
    <x v="0"/>
    <n v="6"/>
    <s v=" Sueldos y salarios"/>
    <x v="12"/>
    <x v="0"/>
    <n v="9"/>
    <x v="1"/>
    <n v="-1413.22"/>
    <n v="-1"/>
  </r>
  <r>
    <n v="2191"/>
    <d v="2010-09-30T00:00:00"/>
    <n v="64000018"/>
    <s v="Suso Fernandez García"/>
    <s v="SUELDO Jesus M. López Mira SEPTIEMBRE"/>
    <n v="1323.22"/>
    <n v="0"/>
    <s v="6400"/>
    <n v="640"/>
    <x v="3"/>
    <s v="6.a"/>
    <x v="3"/>
    <x v="6"/>
    <x v="0"/>
    <x v="0"/>
    <n v="6"/>
    <s v=" Sueldos y salarios"/>
    <x v="12"/>
    <x v="0"/>
    <n v="9"/>
    <x v="1"/>
    <n v="-1323.22"/>
    <n v="-1"/>
  </r>
  <r>
    <n v="2760"/>
    <d v="2010-11-30T00:00:00"/>
    <n v="60100003"/>
    <s v="COMPRAS MATERIAS PRIMAS"/>
    <s v="FACT.UN 1089700003 UTE canaria"/>
    <n v="10812"/>
    <n v="0"/>
    <s v="6010"/>
    <n v="601"/>
    <x v="0"/>
    <s v="4.b"/>
    <x v="0"/>
    <x v="2"/>
    <x v="0"/>
    <x v="0"/>
    <n v="4"/>
    <s v=" Compras de materias primas"/>
    <x v="15"/>
    <x v="0"/>
    <n v="11"/>
    <x v="2"/>
    <n v="-10812"/>
    <n v="-1"/>
  </r>
  <r>
    <n v="2773"/>
    <d v="2010-11-30T00:00:00"/>
    <n v="62200071"/>
    <s v="REPARACION Y CONSERVACION"/>
    <s v="FACT.899/08 Asesores Glez GESTORES"/>
    <n v="2764.17"/>
    <n v="0"/>
    <s v="6220"/>
    <n v="622"/>
    <x v="1"/>
    <s v="7.a"/>
    <x v="1"/>
    <x v="1"/>
    <x v="0"/>
    <x v="0"/>
    <n v="7"/>
    <s v=" Reparaciones y conservación"/>
    <x v="1"/>
    <x v="0"/>
    <n v="11"/>
    <x v="2"/>
    <n v="-2764.17"/>
    <n v="-1"/>
  </r>
  <r>
    <n v="2770"/>
    <d v="2010-11-30T00:00:00"/>
    <n v="62400042"/>
    <s v="GASTOS TRANSPORTES"/>
    <s v="FACT.6845 harpa, S.L."/>
    <n v="15198"/>
    <n v="0"/>
    <s v="6240"/>
    <n v="624"/>
    <x v="1"/>
    <s v="7.a"/>
    <x v="1"/>
    <x v="1"/>
    <x v="0"/>
    <x v="0"/>
    <n v="7"/>
    <s v=" Transportes"/>
    <x v="3"/>
    <x v="0"/>
    <n v="11"/>
    <x v="2"/>
    <n v="-15198"/>
    <n v="-1"/>
  </r>
  <r>
    <n v="2771"/>
    <d v="2010-11-30T00:00:00"/>
    <n v="62900017"/>
    <s v="OTROS GASTOS DE EXPLOTACION"/>
    <s v="FACT.12134/2010 TRANSP. HNOS. Garcia Cabrera"/>
    <n v="1088"/>
    <n v="0"/>
    <s v="6290"/>
    <n v="629"/>
    <x v="1"/>
    <s v="7.a"/>
    <x v="1"/>
    <x v="1"/>
    <x v="0"/>
    <x v="0"/>
    <n v="7"/>
    <s v=" Otros servicios"/>
    <x v="6"/>
    <x v="0"/>
    <n v="11"/>
    <x v="2"/>
    <n v="-1088"/>
    <n v="-1"/>
  </r>
  <r>
    <n v="2775"/>
    <d v="2010-11-30T00:00:00"/>
    <n v="64000012"/>
    <s v="Pepe González Gómez PEREZ"/>
    <s v="SUELDO Pepe González Gómez NOVIEMBRE"/>
    <n v="1991.72"/>
    <n v="0"/>
    <s v="6400"/>
    <n v="640"/>
    <x v="3"/>
    <s v="6.a"/>
    <x v="3"/>
    <x v="6"/>
    <x v="0"/>
    <x v="0"/>
    <n v="6"/>
    <s v=" Sueldos y salarios"/>
    <x v="12"/>
    <x v="0"/>
    <n v="11"/>
    <x v="2"/>
    <n v="-1991.72"/>
    <n v="-1"/>
  </r>
  <r>
    <n v="2779"/>
    <d v="2010-11-30T00:00:00"/>
    <n v="64000017"/>
    <s v="IMELDO Soto Soto"/>
    <s v="SUELDO IMELDO Soto Soto NOVIEMBRE"/>
    <n v="1739.75"/>
    <n v="0"/>
    <s v="6400"/>
    <n v="640"/>
    <x v="3"/>
    <s v="6.a"/>
    <x v="3"/>
    <x v="6"/>
    <x v="0"/>
    <x v="0"/>
    <n v="6"/>
    <s v=" Sueldos y salarios"/>
    <x v="12"/>
    <x v="0"/>
    <n v="11"/>
    <x v="2"/>
    <n v="-1739.75"/>
    <n v="-1"/>
  </r>
  <r>
    <n v="2777"/>
    <d v="2010-11-30T00:00:00"/>
    <n v="64000021"/>
    <s v="Fermin CONCEPCION Juan"/>
    <s v="SUELDO Alfredo Pérez Luis. Tito NOVIEMBRE"/>
    <n v="1585.67"/>
    <n v="0"/>
    <s v="6400"/>
    <n v="640"/>
    <x v="3"/>
    <s v="6.a"/>
    <x v="3"/>
    <x v="6"/>
    <x v="0"/>
    <x v="0"/>
    <n v="6"/>
    <s v=" Sueldos y salarios"/>
    <x v="12"/>
    <x v="0"/>
    <n v="11"/>
    <x v="2"/>
    <n v="-1585.67"/>
    <n v="-1"/>
  </r>
  <r>
    <n v="2776"/>
    <d v="2010-11-30T00:00:00"/>
    <n v="64000022"/>
    <s v="Alfredo Pérez LuisRODRIGUEZ"/>
    <s v="SUELDO Alfredo Pérez LuisRDG. NOVIEMBRE"/>
    <n v="1413.98"/>
    <n v="0"/>
    <s v="6400"/>
    <n v="640"/>
    <x v="3"/>
    <s v="6.a"/>
    <x v="3"/>
    <x v="6"/>
    <x v="0"/>
    <x v="0"/>
    <n v="6"/>
    <s v=" Sueldos y salarios"/>
    <x v="12"/>
    <x v="0"/>
    <n v="11"/>
    <x v="2"/>
    <n v="-1413.98"/>
    <n v="-1"/>
  </r>
  <r>
    <n v="2782"/>
    <d v="2010-11-30T00:00:00"/>
    <n v="64000020"/>
    <s v="Suso Fernandez García"/>
    <s v="SUELDO Jesus M. López MiraNOVIEMBRE"/>
    <n v="1303.98"/>
    <n v="0"/>
    <s v="6400"/>
    <n v="640"/>
    <x v="3"/>
    <s v="6.a"/>
    <x v="3"/>
    <x v="6"/>
    <x v="0"/>
    <x v="0"/>
    <n v="6"/>
    <s v=" Sueldos y salarios"/>
    <x v="12"/>
    <x v="0"/>
    <n v="11"/>
    <x v="2"/>
    <n v="-1303.98"/>
    <n v="-1"/>
  </r>
  <r>
    <n v="3016"/>
    <d v="2010-12-30T00:00:00"/>
    <n v="70000229"/>
    <s v="VENTA ARENA 2%"/>
    <s v="FACT.FA8/256 UTE canaria"/>
    <n v="0"/>
    <n v="400"/>
    <s v="7000"/>
    <n v="700"/>
    <x v="2"/>
    <s v="1a"/>
    <x v="2"/>
    <x v="4"/>
    <x v="1"/>
    <x v="0"/>
    <n v="1"/>
    <s v=" Ventas de mercaderías"/>
    <x v="7"/>
    <x v="0"/>
    <n v="12"/>
    <x v="2"/>
    <n v="400"/>
    <n v="1"/>
  </r>
  <r>
    <n v="3017"/>
    <d v="2010-12-30T00:00:00"/>
    <n v="70000230"/>
    <s v="VENTA ARENA 2%"/>
    <s v="FACT.FA8/257 FERRALLA LOS Compadres"/>
    <n v="0"/>
    <n v="46.53"/>
    <s v="7000"/>
    <n v="700"/>
    <x v="2"/>
    <s v="1a"/>
    <x v="2"/>
    <x v="4"/>
    <x v="1"/>
    <x v="0"/>
    <n v="1"/>
    <s v=" Ventas de mercaderías"/>
    <x v="7"/>
    <x v="0"/>
    <n v="12"/>
    <x v="2"/>
    <n v="46.53"/>
    <n v="1"/>
  </r>
  <r>
    <n v="3018"/>
    <d v="2010-12-30T00:00:00"/>
    <n v="70000231"/>
    <s v="VENTA ARENA 2%"/>
    <s v="FACT.FA8/258 AYTO. canaria"/>
    <n v="0"/>
    <n v="2842.36"/>
    <s v="7000"/>
    <n v="700"/>
    <x v="2"/>
    <s v="1a"/>
    <x v="2"/>
    <x v="4"/>
    <x v="1"/>
    <x v="0"/>
    <n v="1"/>
    <s v=" Ventas de mercaderías"/>
    <x v="7"/>
    <x v="0"/>
    <n v="12"/>
    <x v="2"/>
    <n v="2842.36"/>
    <n v="1"/>
  </r>
  <r>
    <n v="3019"/>
    <d v="2010-12-30T00:00:00"/>
    <n v="70000232"/>
    <s v="VENTA ARENA 2%"/>
    <s v="FACT.FA8/259 ROTURACIONES Y TTES. Cartell"/>
    <n v="0"/>
    <n v="332.53"/>
    <s v="7000"/>
    <n v="700"/>
    <x v="2"/>
    <s v="1a"/>
    <x v="2"/>
    <x v="4"/>
    <x v="1"/>
    <x v="0"/>
    <n v="1"/>
    <s v=" Ventas de mercaderías"/>
    <x v="7"/>
    <x v="0"/>
    <n v="12"/>
    <x v="2"/>
    <n v="332.53"/>
    <n v="1"/>
  </r>
  <r>
    <n v="3020"/>
    <d v="2010-12-30T00:00:00"/>
    <n v="70000233"/>
    <s v="VENTA ARENA 2%"/>
    <s v="FACT.FA8/260 CARMELO GARCIA"/>
    <n v="0"/>
    <n v="409.92"/>
    <s v="7000"/>
    <n v="700"/>
    <x v="2"/>
    <s v="1a"/>
    <x v="2"/>
    <x v="4"/>
    <x v="1"/>
    <x v="0"/>
    <n v="1"/>
    <s v=" Ventas de mercaderías"/>
    <x v="7"/>
    <x v="0"/>
    <n v="12"/>
    <x v="2"/>
    <n v="409.92"/>
    <n v="1"/>
  </r>
  <r>
    <n v="3021"/>
    <d v="2010-12-30T00:00:00"/>
    <n v="70000234"/>
    <s v="VENTA ARENA 2%"/>
    <s v="FACT.FA8/261 LUIS A. Soto Soto"/>
    <n v="0"/>
    <n v="1285.51"/>
    <s v="7000"/>
    <n v="700"/>
    <x v="2"/>
    <s v="1a"/>
    <x v="2"/>
    <x v="4"/>
    <x v="1"/>
    <x v="0"/>
    <n v="1"/>
    <s v=" Ventas de mercaderías"/>
    <x v="7"/>
    <x v="0"/>
    <n v="12"/>
    <x v="2"/>
    <n v="1285.51"/>
    <n v="1"/>
  </r>
  <r>
    <n v="3022"/>
    <d v="2010-12-30T00:00:00"/>
    <n v="70000235"/>
    <s v="VENTA ARENA 2%"/>
    <s v="FACT.FA8/262 PREFABRICADOS canaria, S.L."/>
    <n v="0"/>
    <n v="202.4"/>
    <s v="7000"/>
    <n v="700"/>
    <x v="2"/>
    <s v="1a"/>
    <x v="2"/>
    <x v="4"/>
    <x v="1"/>
    <x v="0"/>
    <n v="1"/>
    <s v=" Ventas de mercaderías"/>
    <x v="7"/>
    <x v="0"/>
    <n v="12"/>
    <x v="2"/>
    <n v="202.4"/>
    <n v="1"/>
  </r>
  <r>
    <n v="3023"/>
    <d v="2010-12-30T00:00:00"/>
    <n v="70000236"/>
    <s v="VENTA ARENA 2%"/>
    <s v="FACT.FA8/263 FERRET. RDG. Y Padrón."/>
    <n v="0"/>
    <n v="668.44"/>
    <s v="7000"/>
    <n v="700"/>
    <x v="2"/>
    <s v="1a"/>
    <x v="2"/>
    <x v="4"/>
    <x v="1"/>
    <x v="0"/>
    <n v="1"/>
    <s v=" Ventas de mercaderías"/>
    <x v="7"/>
    <x v="0"/>
    <n v="12"/>
    <x v="2"/>
    <n v="668.44"/>
    <n v="1"/>
  </r>
  <r>
    <n v="3024"/>
    <d v="2010-12-30T00:00:00"/>
    <n v="70000237"/>
    <s v="VENTA ARENA 2%"/>
    <s v="FACT.FA8/264 Catalosa ELECTRICA"/>
    <n v="0"/>
    <n v="87.78"/>
    <s v="7000"/>
    <n v="700"/>
    <x v="2"/>
    <s v="1a"/>
    <x v="2"/>
    <x v="4"/>
    <x v="1"/>
    <x v="0"/>
    <n v="1"/>
    <s v=" Ventas de mercaderías"/>
    <x v="7"/>
    <x v="0"/>
    <n v="12"/>
    <x v="2"/>
    <n v="87.78"/>
    <n v="1"/>
  </r>
  <r>
    <n v="3025"/>
    <d v="2010-12-30T00:00:00"/>
    <n v="70000238"/>
    <s v="VENTA ARENA 2%"/>
    <s v="FACT.FA8/265 Tino HDEZ. RDG."/>
    <n v="0"/>
    <n v="101.44"/>
    <s v="7000"/>
    <n v="700"/>
    <x v="2"/>
    <s v="1a"/>
    <x v="2"/>
    <x v="4"/>
    <x v="1"/>
    <x v="0"/>
    <n v="1"/>
    <s v=" Ventas de mercaderías"/>
    <x v="7"/>
    <x v="0"/>
    <n v="12"/>
    <x v="2"/>
    <n v="101.44"/>
    <n v="1"/>
  </r>
  <r>
    <n v="3026"/>
    <d v="2010-12-30T00:00:00"/>
    <n v="70000239"/>
    <s v="VENTA ARENA 2%"/>
    <s v="FACT.FA8/266 CONST. PROM. REF. Vitolo PEREZ"/>
    <n v="0"/>
    <n v="146.85"/>
    <s v="7000"/>
    <n v="700"/>
    <x v="2"/>
    <s v="1a"/>
    <x v="2"/>
    <x v="4"/>
    <x v="1"/>
    <x v="0"/>
    <n v="1"/>
    <s v=" Ventas de mercaderías"/>
    <x v="7"/>
    <x v="0"/>
    <n v="12"/>
    <x v="2"/>
    <n v="146.85"/>
    <n v="1"/>
  </r>
  <r>
    <n v="3027"/>
    <d v="2010-12-30T00:00:00"/>
    <n v="70000240"/>
    <s v="VENTA ARENA 2%"/>
    <s v="FACT.FA8/267 ANTONIO J. Luis Padrón."/>
    <n v="0"/>
    <n v="134.97"/>
    <s v="7000"/>
    <n v="700"/>
    <x v="2"/>
    <s v="1a"/>
    <x v="2"/>
    <x v="4"/>
    <x v="1"/>
    <x v="0"/>
    <n v="1"/>
    <s v=" Ventas de mercaderías"/>
    <x v="7"/>
    <x v="0"/>
    <n v="12"/>
    <x v="2"/>
    <n v="134.97"/>
    <n v="1"/>
  </r>
  <r>
    <n v="3028"/>
    <d v="2010-12-30T00:00:00"/>
    <n v="70000241"/>
    <s v="VENTA ARENA 2%"/>
    <s v="FACT.FA8/268 CONSTRUC. Verga"/>
    <n v="0"/>
    <n v="33"/>
    <s v="7000"/>
    <n v="700"/>
    <x v="2"/>
    <s v="1a"/>
    <x v="2"/>
    <x v="4"/>
    <x v="1"/>
    <x v="0"/>
    <n v="1"/>
    <s v=" Ventas de mercaderías"/>
    <x v="7"/>
    <x v="0"/>
    <n v="12"/>
    <x v="2"/>
    <n v="33"/>
    <n v="1"/>
  </r>
  <r>
    <n v="3029"/>
    <d v="2010-12-30T00:00:00"/>
    <n v="70000242"/>
    <s v="VENTA ARENA 2%"/>
    <s v="FACT.FA8/269 Selva, S.L."/>
    <n v="0"/>
    <n v="787.21"/>
    <s v="7000"/>
    <n v="700"/>
    <x v="2"/>
    <s v="1a"/>
    <x v="2"/>
    <x v="4"/>
    <x v="1"/>
    <x v="0"/>
    <n v="1"/>
    <s v=" Ventas de mercaderías"/>
    <x v="7"/>
    <x v="0"/>
    <n v="12"/>
    <x v="2"/>
    <n v="787.21"/>
    <n v="1"/>
  </r>
  <r>
    <n v="3030"/>
    <d v="2010-12-30T00:00:00"/>
    <n v="70000243"/>
    <s v="VENTA ARENA 2%"/>
    <s v="FACT.FA8/270 González VIERA"/>
    <n v="0"/>
    <n v="2843.42"/>
    <s v="7000"/>
    <n v="700"/>
    <x v="2"/>
    <s v="1a"/>
    <x v="2"/>
    <x v="4"/>
    <x v="1"/>
    <x v="0"/>
    <n v="1"/>
    <s v=" Ventas de mercaderías"/>
    <x v="7"/>
    <x v="0"/>
    <n v="12"/>
    <x v="2"/>
    <n v="2843.42"/>
    <n v="1"/>
  </r>
  <r>
    <n v="3031"/>
    <d v="2010-12-30T00:00:00"/>
    <n v="70000244"/>
    <s v="VENTA ARENA 2%"/>
    <s v="FACT.FA8/271 CARLOS Candita, S.L."/>
    <n v="0"/>
    <n v="241.67"/>
    <s v="7000"/>
    <n v="700"/>
    <x v="2"/>
    <s v="1a"/>
    <x v="2"/>
    <x v="4"/>
    <x v="1"/>
    <x v="0"/>
    <n v="1"/>
    <s v=" Ventas de mercaderías"/>
    <x v="7"/>
    <x v="0"/>
    <n v="12"/>
    <x v="2"/>
    <n v="241.67"/>
    <n v="1"/>
  </r>
  <r>
    <n v="3032"/>
    <d v="2010-12-30T00:00:00"/>
    <n v="70000245"/>
    <s v="VENTA ARENA 2%"/>
    <s v="FACT.FA8/272 Paulino HDEZ. FRANCISCO"/>
    <n v="0"/>
    <n v="75"/>
    <s v="7000"/>
    <n v="700"/>
    <x v="2"/>
    <s v="1a"/>
    <x v="2"/>
    <x v="4"/>
    <x v="1"/>
    <x v="0"/>
    <n v="1"/>
    <s v=" Ventas de mercaderías"/>
    <x v="7"/>
    <x v="0"/>
    <n v="12"/>
    <x v="2"/>
    <n v="75"/>
    <n v="1"/>
  </r>
  <r>
    <n v="3033"/>
    <d v="2010-12-30T00:00:00"/>
    <n v="70000246"/>
    <s v="VENTA ARENA 2%"/>
    <s v="FACT.FA8/273 JORGE Eto HDEZ. RDG."/>
    <n v="0"/>
    <n v="137.94"/>
    <s v="7000"/>
    <n v="700"/>
    <x v="2"/>
    <s v="1a"/>
    <x v="2"/>
    <x v="4"/>
    <x v="1"/>
    <x v="0"/>
    <n v="1"/>
    <s v=" Ventas de mercaderías"/>
    <x v="7"/>
    <x v="0"/>
    <n v="12"/>
    <x v="2"/>
    <n v="137.94"/>
    <n v="1"/>
  </r>
  <r>
    <n v="3034"/>
    <d v="2010-12-30T00:00:00"/>
    <n v="70000247"/>
    <s v="VENTA ARENA 2%"/>
    <s v="FACT.FA8/274 J.Juan HDEZ. PEREZ"/>
    <n v="0"/>
    <n v="30.58"/>
    <s v="7000"/>
    <n v="700"/>
    <x v="2"/>
    <s v="1a"/>
    <x v="2"/>
    <x v="4"/>
    <x v="1"/>
    <x v="0"/>
    <n v="1"/>
    <s v=" Ventas de mercaderías"/>
    <x v="7"/>
    <x v="0"/>
    <n v="12"/>
    <x v="2"/>
    <n v="30.58"/>
    <n v="1"/>
  </r>
  <r>
    <n v="155"/>
    <d v="2010-01-31T00:00:00"/>
    <n v="60200000"/>
    <s v="COMPRA DE OTROS APROVISIONAMIENTOS"/>
    <s v="FACT.31025 CIAL. marpa "/>
    <n v="3429.07"/>
    <n v="0"/>
    <s v="6020"/>
    <n v="602"/>
    <x v="0"/>
    <s v="4.b"/>
    <x v="0"/>
    <x v="2"/>
    <x v="0"/>
    <x v="0"/>
    <n v="4"/>
    <s v=" Compras de otros aprovisionamientos"/>
    <x v="2"/>
    <x v="0"/>
    <n v="1"/>
    <x v="0"/>
    <n v="-3429.07"/>
    <n v="-1"/>
  </r>
  <r>
    <n v="156"/>
    <d v="2010-01-31T00:00:00"/>
    <n v="60600000"/>
    <s v="DESCUENTOS SOBRE COMPRAS POR PRONTO PAGO"/>
    <s v="DTO.FACT.31025 CIAL marpa"/>
    <n v="0"/>
    <n v="171.46"/>
    <s v="6060"/>
    <n v="606"/>
    <x v="0"/>
    <s v="4.a"/>
    <x v="0"/>
    <x v="0"/>
    <x v="0"/>
    <x v="0"/>
    <n v="4"/>
    <s v=" Descuentos sobre compras por pronto pago"/>
    <x v="0"/>
    <x v="0"/>
    <n v="1"/>
    <x v="0"/>
    <n v="171.46"/>
    <n v="1"/>
  </r>
  <r>
    <n v="168"/>
    <d v="2010-01-31T00:00:00"/>
    <n v="60700002"/>
    <s v="TRABAJOS REALIZADOS POR OTRAS EMPRESAS"/>
    <s v="FACT.01/2010 FRANCISCO Pedro BRITO RDG."/>
    <n v="954"/>
    <n v="0"/>
    <s v="6070"/>
    <n v="607"/>
    <x v="0"/>
    <s v="4.c"/>
    <x v="0"/>
    <x v="3"/>
    <x v="0"/>
    <x v="0"/>
    <n v="4"/>
    <s v=" Trabajos realizados por otras empresas"/>
    <x v="4"/>
    <x v="0"/>
    <n v="1"/>
    <x v="0"/>
    <n v="-954"/>
    <n v="-1"/>
  </r>
  <r>
    <n v="139"/>
    <d v="2010-01-31T00:00:00"/>
    <n v="62200006"/>
    <s v="REPARACION Y CONSERVACION"/>
    <s v="FACT.153541 Maquinaria ESPAÑA"/>
    <n v="168.1"/>
    <n v="0"/>
    <s v="6220"/>
    <n v="622"/>
    <x v="1"/>
    <s v="7.a"/>
    <x v="1"/>
    <x v="1"/>
    <x v="0"/>
    <x v="0"/>
    <n v="7"/>
    <s v=" Reparaciones y conservación"/>
    <x v="1"/>
    <x v="0"/>
    <n v="1"/>
    <x v="0"/>
    <n v="-168.1"/>
    <n v="-1"/>
  </r>
  <r>
    <n v="141"/>
    <d v="2010-01-31T00:00:00"/>
    <n v="62200007"/>
    <s v="REPARACION Y CONSERVACION"/>
    <s v="FACT.700929 DESGASTES La Isla"/>
    <n v="9680.2800000000007"/>
    <n v="0"/>
    <s v="6220"/>
    <n v="622"/>
    <x v="1"/>
    <s v="7.a"/>
    <x v="1"/>
    <x v="1"/>
    <x v="0"/>
    <x v="0"/>
    <n v="7"/>
    <s v=" Reparaciones y conservación"/>
    <x v="1"/>
    <x v="0"/>
    <n v="1"/>
    <x v="0"/>
    <n v="-9680.2800000000007"/>
    <n v="-1"/>
  </r>
  <r>
    <n v="167"/>
    <d v="2010-01-31T00:00:00"/>
    <n v="62600000"/>
    <s v="SERVICIOS BANCARIOS Y SIMILARES"/>
    <s v="PAGO FACTS. DESGASTE La Isla 2007"/>
    <n v="0.31"/>
    <n v="0"/>
    <s v="6260"/>
    <n v="626"/>
    <x v="1"/>
    <s v="7.a"/>
    <x v="1"/>
    <x v="1"/>
    <x v="0"/>
    <x v="0"/>
    <n v="7"/>
    <s v=" Servicios bancarios y similares"/>
    <x v="10"/>
    <x v="0"/>
    <n v="1"/>
    <x v="0"/>
    <n v="-0.31"/>
    <n v="-1"/>
  </r>
  <r>
    <n v="147"/>
    <d v="2010-01-31T00:00:00"/>
    <n v="64000000"/>
    <s v="Pepe González Gómez PEREZ"/>
    <s v="SUELDO Pepe González Gómez PEREZ ENERO"/>
    <n v="1884.59"/>
    <n v="0"/>
    <s v="6400"/>
    <n v="640"/>
    <x v="3"/>
    <s v="6.a"/>
    <x v="3"/>
    <x v="6"/>
    <x v="0"/>
    <x v="0"/>
    <n v="6"/>
    <s v=" Sueldos y salarios"/>
    <x v="12"/>
    <x v="0"/>
    <n v="1"/>
    <x v="0"/>
    <n v="-1884.59"/>
    <n v="-1"/>
  </r>
  <r>
    <n v="148"/>
    <d v="2010-01-31T00:00:00"/>
    <n v="64000005"/>
    <s v="IMELDO Soto Soto"/>
    <s v="SUELDO IMELDO Soto Soto ENERO"/>
    <n v="1803.89"/>
    <n v="0"/>
    <s v="6400"/>
    <n v="640"/>
    <x v="3"/>
    <s v="6.a"/>
    <x v="3"/>
    <x v="6"/>
    <x v="0"/>
    <x v="0"/>
    <n v="6"/>
    <s v=" Sueldos y salarios"/>
    <x v="12"/>
    <x v="0"/>
    <n v="1"/>
    <x v="0"/>
    <n v="-1803.89"/>
    <n v="-1"/>
  </r>
  <r>
    <n v="150"/>
    <d v="2010-01-31T00:00:00"/>
    <n v="64000007"/>
    <s v="Eustaquio Luis MartinRODRIGUEZ"/>
    <s v="SUELDO Eustaquio Luis MartinENERO"/>
    <n v="1644.3"/>
    <n v="0"/>
    <s v="6400"/>
    <n v="640"/>
    <x v="3"/>
    <s v="6.a"/>
    <x v="3"/>
    <x v="6"/>
    <x v="0"/>
    <x v="0"/>
    <n v="6"/>
    <s v=" Sueldos y salarios"/>
    <x v="12"/>
    <x v="0"/>
    <n v="1"/>
    <x v="0"/>
    <n v="-1644.3"/>
    <n v="-1"/>
  </r>
  <r>
    <n v="149"/>
    <d v="2010-01-31T00:00:00"/>
    <n v="64000008"/>
    <s v="Fermin CONCEPCION Juan"/>
    <s v="SUELDO Alfredo Pérez Luis. Tito ENERO"/>
    <n v="1435.41"/>
    <n v="0"/>
    <s v="6400"/>
    <n v="640"/>
    <x v="3"/>
    <s v="6.a"/>
    <x v="3"/>
    <x v="6"/>
    <x v="0"/>
    <x v="0"/>
    <n v="6"/>
    <s v=" Sueldos y salarios"/>
    <x v="12"/>
    <x v="0"/>
    <n v="1"/>
    <x v="0"/>
    <n v="-1435.41"/>
    <n v="-1"/>
  </r>
  <r>
    <n v="130"/>
    <d v="2010-01-31T00:00:00"/>
    <n v="70000007"/>
    <s v="VENTA ARENA 2%"/>
    <s v="FACT.FA8/17 ANTONIO J. Luis Padrón."/>
    <n v="0"/>
    <n v="140.13999999999999"/>
    <s v="7000"/>
    <n v="700"/>
    <x v="2"/>
    <s v="1a"/>
    <x v="2"/>
    <x v="4"/>
    <x v="1"/>
    <x v="0"/>
    <n v="1"/>
    <s v=" Ventas de mercaderías"/>
    <x v="7"/>
    <x v="0"/>
    <n v="1"/>
    <x v="0"/>
    <n v="140.13999999999999"/>
    <n v="1"/>
  </r>
  <r>
    <n v="131"/>
    <d v="2010-01-31T00:00:00"/>
    <n v="70000008"/>
    <s v="VENTA ARENA 2%"/>
    <s v="FACT.FA8/13 CONSTRUCCIONES Verga"/>
    <n v="0"/>
    <n v="24.42"/>
    <s v="7000"/>
    <n v="700"/>
    <x v="2"/>
    <s v="1a"/>
    <x v="2"/>
    <x v="4"/>
    <x v="1"/>
    <x v="0"/>
    <n v="1"/>
    <s v=" Ventas de mercaderías"/>
    <x v="7"/>
    <x v="0"/>
    <n v="1"/>
    <x v="0"/>
    <n v="24.42"/>
    <n v="1"/>
  </r>
  <r>
    <n v="132"/>
    <d v="2010-01-31T00:00:00"/>
    <n v="70000009"/>
    <s v="VENTA ARENA 2%"/>
    <s v="FACT.FA8/12 Ruben GARCIA"/>
    <n v="0"/>
    <n v="26.18"/>
    <s v="7000"/>
    <n v="700"/>
    <x v="2"/>
    <s v="1a"/>
    <x v="2"/>
    <x v="4"/>
    <x v="1"/>
    <x v="0"/>
    <n v="1"/>
    <s v=" Ventas de mercaderías"/>
    <x v="7"/>
    <x v="0"/>
    <n v="1"/>
    <x v="0"/>
    <n v="26.18"/>
    <n v="1"/>
  </r>
  <r>
    <n v="133"/>
    <d v="2010-01-31T00:00:00"/>
    <n v="70000010"/>
    <s v="VENTA ARENA 2%"/>
    <s v="FACT.FA8/16 Tino HDEZ. RDG."/>
    <n v="0"/>
    <n v="209.66"/>
    <s v="7000"/>
    <n v="700"/>
    <x v="2"/>
    <s v="1a"/>
    <x v="2"/>
    <x v="4"/>
    <x v="1"/>
    <x v="0"/>
    <n v="1"/>
    <s v=" Ventas de mercaderías"/>
    <x v="7"/>
    <x v="0"/>
    <n v="1"/>
    <x v="0"/>
    <n v="209.66"/>
    <n v="1"/>
  </r>
  <r>
    <n v="134"/>
    <d v="2010-01-31T00:00:00"/>
    <n v="70000011"/>
    <s v="VENTA ARENA 2%"/>
    <s v="FACT.FA8/3 Agustino MACHIN PEREZ"/>
    <n v="0"/>
    <n v="187.33"/>
    <s v="7000"/>
    <n v="700"/>
    <x v="2"/>
    <s v="1a"/>
    <x v="2"/>
    <x v="4"/>
    <x v="1"/>
    <x v="0"/>
    <n v="1"/>
    <s v=" Ventas de mercaderías"/>
    <x v="7"/>
    <x v="0"/>
    <n v="1"/>
    <x v="0"/>
    <n v="187.33"/>
    <n v="1"/>
  </r>
  <r>
    <n v="135"/>
    <d v="2010-01-31T00:00:00"/>
    <n v="70000012"/>
    <s v="VENTA ARENA 2%"/>
    <s v="FACT.FA8/6 LUIS A. Soto Soto"/>
    <n v="0"/>
    <n v="1541.21"/>
    <s v="7000"/>
    <n v="700"/>
    <x v="2"/>
    <s v="1a"/>
    <x v="2"/>
    <x v="4"/>
    <x v="1"/>
    <x v="0"/>
    <n v="1"/>
    <s v=" Ventas de mercaderías"/>
    <x v="7"/>
    <x v="0"/>
    <n v="1"/>
    <x v="0"/>
    <n v="1541.21"/>
    <n v="1"/>
  </r>
  <r>
    <n v="136"/>
    <d v="2010-01-31T00:00:00"/>
    <n v="70000013"/>
    <s v="VENTA ARENA 2%"/>
    <s v="FACT.FA8/8 AYUNTAMIENTO canaria"/>
    <n v="0"/>
    <n v="1258.8699999999999"/>
    <s v="7000"/>
    <n v="700"/>
    <x v="2"/>
    <s v="1a"/>
    <x v="2"/>
    <x v="4"/>
    <x v="1"/>
    <x v="0"/>
    <n v="1"/>
    <s v=" Ventas de mercaderías"/>
    <x v="7"/>
    <x v="0"/>
    <n v="1"/>
    <x v="0"/>
    <n v="1258.8699999999999"/>
    <n v="1"/>
  </r>
  <r>
    <n v="137"/>
    <d v="2010-01-31T00:00:00"/>
    <n v="70000014"/>
    <s v="VENTA ARENA 2%"/>
    <s v="FACT.FA8/9 AYUNTAMIENTO canaria"/>
    <n v="0"/>
    <n v="433.63"/>
    <s v="7000"/>
    <n v="700"/>
    <x v="2"/>
    <s v="1a"/>
    <x v="2"/>
    <x v="4"/>
    <x v="1"/>
    <x v="0"/>
    <n v="1"/>
    <s v=" Ventas de mercaderías"/>
    <x v="7"/>
    <x v="0"/>
    <n v="1"/>
    <x v="0"/>
    <n v="433.63"/>
    <n v="1"/>
  </r>
  <r>
    <n v="138"/>
    <d v="2010-01-31T00:00:00"/>
    <n v="70000015"/>
    <s v="VENTA ARENA 2%"/>
    <s v="FACT.FA8/11 ARISTEO julio PEREZ"/>
    <n v="0"/>
    <n v="259.60000000000002"/>
    <s v="7000"/>
    <n v="700"/>
    <x v="2"/>
    <s v="1a"/>
    <x v="2"/>
    <x v="4"/>
    <x v="1"/>
    <x v="0"/>
    <n v="1"/>
    <s v=" Ventas de mercaderías"/>
    <x v="7"/>
    <x v="0"/>
    <n v="1"/>
    <x v="0"/>
    <n v="259.60000000000002"/>
    <n v="1"/>
  </r>
  <r>
    <n v="577"/>
    <d v="2010-03-31T00:00:00"/>
    <n v="62900001"/>
    <s v="OTROS GASTOS DE EXPLOTACION"/>
    <s v="FACT.11504/2010 TRANSP. HNOS. Garcia Cabrera"/>
    <n v="912"/>
    <n v="0"/>
    <s v="6290"/>
    <n v="629"/>
    <x v="1"/>
    <s v="7.a"/>
    <x v="1"/>
    <x v="1"/>
    <x v="0"/>
    <x v="0"/>
    <n v="7"/>
    <s v=" Otros servicios"/>
    <x v="6"/>
    <x v="0"/>
    <n v="3"/>
    <x v="0"/>
    <n v="-912"/>
    <n v="-1"/>
  </r>
  <r>
    <n v="548"/>
    <d v="2010-03-31T00:00:00"/>
    <n v="64000002"/>
    <s v="Pepe González Gómez PEREZ"/>
    <s v="SUELDO Pepe González Gómez PEREZ MARZO"/>
    <n v="2121.87"/>
    <n v="0"/>
    <s v="6400"/>
    <n v="640"/>
    <x v="3"/>
    <s v="6.a"/>
    <x v="3"/>
    <x v="6"/>
    <x v="0"/>
    <x v="0"/>
    <n v="6"/>
    <s v=" Sueldos y salarios"/>
    <x v="12"/>
    <x v="0"/>
    <n v="3"/>
    <x v="0"/>
    <n v="-2121.87"/>
    <n v="-1"/>
  </r>
  <r>
    <n v="549"/>
    <d v="2010-03-31T00:00:00"/>
    <n v="64000007"/>
    <s v="IMELDO Soto Soto"/>
    <s v="SUELDO IMELDO Soto Soto MARZO"/>
    <n v="1791.87"/>
    <n v="0"/>
    <s v="6400"/>
    <n v="640"/>
    <x v="3"/>
    <s v="6.a"/>
    <x v="3"/>
    <x v="6"/>
    <x v="0"/>
    <x v="0"/>
    <n v="6"/>
    <s v=" Sueldos y salarios"/>
    <x v="12"/>
    <x v="0"/>
    <n v="3"/>
    <x v="0"/>
    <n v="-1791.87"/>
    <n v="-1"/>
  </r>
  <r>
    <n v="550"/>
    <d v="2010-03-31T00:00:00"/>
    <n v="64000010"/>
    <s v="Fermin CONCEPCION Juan"/>
    <s v="SUELDO Alfredo Pérez Luis. Tito MARZO"/>
    <n v="1505.61"/>
    <n v="0"/>
    <s v="6400"/>
    <n v="640"/>
    <x v="3"/>
    <s v="6.a"/>
    <x v="3"/>
    <x v="6"/>
    <x v="0"/>
    <x v="0"/>
    <n v="6"/>
    <s v=" Sueldos y salarios"/>
    <x v="12"/>
    <x v="0"/>
    <n v="3"/>
    <x v="0"/>
    <n v="-1505.61"/>
    <n v="-1"/>
  </r>
  <r>
    <n v="553"/>
    <d v="2010-03-31T00:00:00"/>
    <n v="64000012"/>
    <s v="Alfredo Pérez LuisRODRIGUEZ"/>
    <s v="SUELDO Alfredo Pérez LuisRDG. MARZO"/>
    <n v="705.54"/>
    <n v="0"/>
    <s v="6400"/>
    <n v="640"/>
    <x v="3"/>
    <s v="6.a"/>
    <x v="3"/>
    <x v="6"/>
    <x v="0"/>
    <x v="0"/>
    <n v="6"/>
    <s v=" Sueldos y salarios"/>
    <x v="12"/>
    <x v="0"/>
    <n v="3"/>
    <x v="0"/>
    <n v="-705.54"/>
    <n v="-1"/>
  </r>
  <r>
    <n v="1060"/>
    <d v="2010-05-31T00:00:00"/>
    <n v="64000004"/>
    <s v="Pepe González Gómez PEREZ"/>
    <s v="SUELDO Pepe González Gómez MAYO"/>
    <n v="2303.2199999999998"/>
    <n v="0"/>
    <s v="6400"/>
    <n v="640"/>
    <x v="3"/>
    <s v="6.a"/>
    <x v="3"/>
    <x v="6"/>
    <x v="0"/>
    <x v="0"/>
    <n v="6"/>
    <s v=" Sueldos y salarios"/>
    <x v="12"/>
    <x v="0"/>
    <n v="5"/>
    <x v="3"/>
    <n v="-2303.2199999999998"/>
    <n v="-1"/>
  </r>
  <r>
    <n v="1055"/>
    <d v="2010-05-31T00:00:00"/>
    <n v="64000009"/>
    <s v="IMELDO Soto Soto"/>
    <s v="SUELDO IMELDO Soto Soto MAYO"/>
    <n v="2102.4499999999998"/>
    <n v="0"/>
    <s v="6400"/>
    <n v="640"/>
    <x v="3"/>
    <s v="6.a"/>
    <x v="3"/>
    <x v="6"/>
    <x v="0"/>
    <x v="0"/>
    <n v="6"/>
    <s v=" Sueldos y salarios"/>
    <x v="12"/>
    <x v="0"/>
    <n v="5"/>
    <x v="3"/>
    <n v="-2102.4499999999998"/>
    <n v="-1"/>
  </r>
  <r>
    <n v="1057"/>
    <d v="2010-05-31T00:00:00"/>
    <n v="64000012"/>
    <s v="Fermin CONCEPCION Juan"/>
    <s v="SUELDO Alfredo Pérez Luis. Tito MAYO"/>
    <n v="1993.76"/>
    <n v="0"/>
    <s v="6400"/>
    <n v="640"/>
    <x v="3"/>
    <s v="6.a"/>
    <x v="3"/>
    <x v="6"/>
    <x v="0"/>
    <x v="0"/>
    <n v="6"/>
    <s v=" Sueldos y salarios"/>
    <x v="12"/>
    <x v="0"/>
    <n v="5"/>
    <x v="3"/>
    <n v="-1993.76"/>
    <n v="-1"/>
  </r>
  <r>
    <n v="1056"/>
    <d v="2010-05-31T00:00:00"/>
    <n v="64000014"/>
    <s v="Alfredo Pérez LuisRODRIGUEZ"/>
    <s v="SUELDO Alfredo Pérez LuisRDG. MAYO"/>
    <n v="1789.75"/>
    <n v="0"/>
    <s v="6400"/>
    <n v="640"/>
    <x v="3"/>
    <s v="6.a"/>
    <x v="3"/>
    <x v="6"/>
    <x v="0"/>
    <x v="0"/>
    <n v="6"/>
    <s v=" Sueldos y salarios"/>
    <x v="12"/>
    <x v="0"/>
    <n v="5"/>
    <x v="3"/>
    <n v="-1789.75"/>
    <n v="-1"/>
  </r>
  <r>
    <n v="1061"/>
    <d v="2010-05-31T00:00:00"/>
    <n v="64000015"/>
    <s v="Santi Hdez Pérez"/>
    <s v="SUELDO Santi Hdez PérezMAYO"/>
    <n v="1009.63"/>
    <n v="0"/>
    <s v="6400"/>
    <n v="640"/>
    <x v="3"/>
    <s v="6.a"/>
    <x v="3"/>
    <x v="6"/>
    <x v="0"/>
    <x v="0"/>
    <n v="6"/>
    <s v=" Sueldos y salarios"/>
    <x v="12"/>
    <x v="0"/>
    <n v="5"/>
    <x v="3"/>
    <n v="-1009.63"/>
    <n v="-1"/>
  </r>
  <r>
    <n v="1706"/>
    <d v="2010-07-31T00:00:00"/>
    <n v="60700011"/>
    <s v="TRABAJOS REALIZADOS POR OTRAS EMPRESAS"/>
    <s v="FACT.2010.A.299 itres"/>
    <n v="1548.24"/>
    <n v="0"/>
    <s v="6070"/>
    <n v="607"/>
    <x v="0"/>
    <s v="4.c"/>
    <x v="0"/>
    <x v="3"/>
    <x v="0"/>
    <x v="0"/>
    <n v="4"/>
    <s v=" Trabajos realizados por otras empresas"/>
    <x v="4"/>
    <x v="0"/>
    <n v="7"/>
    <x v="1"/>
    <n v="-1548.24"/>
    <n v="-1"/>
  </r>
  <r>
    <n v="1712"/>
    <d v="2010-07-31T00:00:00"/>
    <n v="60700012"/>
    <s v="TRABAJOS REALIZADOS POR OTRAS EMPRESAS"/>
    <s v="FACT.16/2010 ROTURACIONES Y TTES. Cartell"/>
    <n v="480"/>
    <n v="0"/>
    <s v="6070"/>
    <n v="607"/>
    <x v="0"/>
    <s v="4.c"/>
    <x v="0"/>
    <x v="3"/>
    <x v="0"/>
    <x v="0"/>
    <n v="4"/>
    <s v=" Trabajos realizados por otras empresas"/>
    <x v="4"/>
    <x v="0"/>
    <n v="7"/>
    <x v="1"/>
    <n v="-480"/>
    <n v="-1"/>
  </r>
  <r>
    <n v="1704"/>
    <d v="2010-07-31T00:00:00"/>
    <n v="62200051"/>
    <s v="REPARACION Y CONSERVACION"/>
    <s v="FACT.1/581 MECANIZADOS Icod"/>
    <n v="57.62"/>
    <n v="0"/>
    <s v="6220"/>
    <n v="622"/>
    <x v="1"/>
    <s v="7.a"/>
    <x v="1"/>
    <x v="1"/>
    <x v="0"/>
    <x v="0"/>
    <n v="7"/>
    <s v=" Reparaciones y conservación"/>
    <x v="1"/>
    <x v="0"/>
    <n v="7"/>
    <x v="1"/>
    <n v="-57.62"/>
    <n v="-1"/>
  </r>
  <r>
    <n v="1676"/>
    <d v="2010-07-31T00:00:00"/>
    <n v="64000006"/>
    <s v="Pepe González Gómez PEREZ"/>
    <s v="SUELDO Pepe González Gómez JULIO"/>
    <n v="2009.71"/>
    <n v="0"/>
    <s v="6400"/>
    <n v="640"/>
    <x v="3"/>
    <s v="6.a"/>
    <x v="3"/>
    <x v="6"/>
    <x v="0"/>
    <x v="0"/>
    <n v="6"/>
    <s v=" Sueldos y salarios"/>
    <x v="12"/>
    <x v="0"/>
    <n v="7"/>
    <x v="1"/>
    <n v="-2009.71"/>
    <n v="-1"/>
  </r>
  <r>
    <n v="1677"/>
    <d v="2010-07-31T00:00:00"/>
    <n v="64000007"/>
    <s v="Pepe González Gómez PEREZ"/>
    <s v="ATRASOS SUELDO Pepe González Gómez JULIO"/>
    <n v="193.09"/>
    <n v="0"/>
    <s v="6400"/>
    <n v="640"/>
    <x v="3"/>
    <s v="6.a"/>
    <x v="3"/>
    <x v="6"/>
    <x v="0"/>
    <x v="0"/>
    <n v="6"/>
    <s v=" Sueldos y salarios"/>
    <x v="12"/>
    <x v="0"/>
    <n v="7"/>
    <x v="1"/>
    <n v="-193.09"/>
    <n v="-1"/>
  </r>
  <r>
    <n v="1678"/>
    <d v="2010-07-31T00:00:00"/>
    <n v="64000008"/>
    <s v="Pepe González Gómez PEREZ"/>
    <s v="ATRASOS SUELDO Pepe González Gómez JULIO"/>
    <n v="164.4"/>
    <n v="0"/>
    <s v="6400"/>
    <n v="640"/>
    <x v="3"/>
    <s v="6.a"/>
    <x v="3"/>
    <x v="6"/>
    <x v="0"/>
    <x v="0"/>
    <n v="6"/>
    <s v=" Sueldos y salarios"/>
    <x v="12"/>
    <x v="0"/>
    <n v="7"/>
    <x v="1"/>
    <n v="-164.4"/>
    <n v="-1"/>
  </r>
  <r>
    <n v="1681"/>
    <d v="2010-07-31T00:00:00"/>
    <n v="64000011"/>
    <s v="IMELDO Soto Soto"/>
    <s v="SUELDO IMELDO Soto Soto JULIO"/>
    <n v="1712.76"/>
    <n v="0"/>
    <s v="6400"/>
    <n v="640"/>
    <x v="3"/>
    <s v="6.a"/>
    <x v="3"/>
    <x v="6"/>
    <x v="0"/>
    <x v="0"/>
    <n v="6"/>
    <s v=" Sueldos y salarios"/>
    <x v="12"/>
    <x v="0"/>
    <n v="7"/>
    <x v="1"/>
    <n v="-1712.76"/>
    <n v="-1"/>
  </r>
  <r>
    <n v="1682"/>
    <d v="2010-07-31T00:00:00"/>
    <n v="64000012"/>
    <s v="IMELDO Soto Soto"/>
    <s v="ATRASOS SUELDO IMELDO Soto Soto JULIO"/>
    <n v="175.18"/>
    <n v="0"/>
    <s v="6400"/>
    <n v="640"/>
    <x v="3"/>
    <s v="6.a"/>
    <x v="3"/>
    <x v="6"/>
    <x v="0"/>
    <x v="0"/>
    <n v="6"/>
    <s v=" Sueldos y salarios"/>
    <x v="12"/>
    <x v="0"/>
    <n v="7"/>
    <x v="1"/>
    <n v="-175.18"/>
    <n v="-1"/>
  </r>
  <r>
    <n v="1683"/>
    <d v="2010-07-31T00:00:00"/>
    <n v="64000013"/>
    <s v="IMELDO Soto Soto"/>
    <s v="ATRASOS SUELDO IMELDO Soto Soto JULIO"/>
    <n v="175.18"/>
    <n v="0"/>
    <s v="6400"/>
    <n v="640"/>
    <x v="3"/>
    <s v="6.a"/>
    <x v="3"/>
    <x v="6"/>
    <x v="0"/>
    <x v="0"/>
    <n v="6"/>
    <s v=" Sueldos y salarios"/>
    <x v="12"/>
    <x v="0"/>
    <n v="7"/>
    <x v="1"/>
    <n v="-175.18"/>
    <n v="-1"/>
  </r>
  <r>
    <n v="1686"/>
    <d v="2010-07-31T00:00:00"/>
    <n v="64000015"/>
    <s v="Fermin CONCEPCION Juan"/>
    <s v="SUELDO Alfredo Pérez Luis. Tito JULIO"/>
    <n v="1801.98"/>
    <n v="0"/>
    <s v="6400"/>
    <n v="640"/>
    <x v="3"/>
    <s v="6.a"/>
    <x v="3"/>
    <x v="6"/>
    <x v="0"/>
    <x v="0"/>
    <n v="6"/>
    <s v=" Sueldos y salarios"/>
    <x v="12"/>
    <x v="0"/>
    <n v="7"/>
    <x v="1"/>
    <n v="-1801.98"/>
    <n v="-1"/>
  </r>
  <r>
    <n v="1687"/>
    <d v="2010-07-31T00:00:00"/>
    <n v="64000016"/>
    <s v="Fermin CONCEPCION Juan"/>
    <s v="ATRASOS SUELDO Alfredo Pérez Luis. Tito JULIO"/>
    <n v="44.63"/>
    <n v="0"/>
    <s v="6400"/>
    <n v="640"/>
    <x v="3"/>
    <s v="6.a"/>
    <x v="3"/>
    <x v="6"/>
    <x v="0"/>
    <x v="0"/>
    <n v="6"/>
    <s v=" Sueldos y salarios"/>
    <x v="12"/>
    <x v="0"/>
    <n v="7"/>
    <x v="1"/>
    <n v="-44.63"/>
    <n v="-1"/>
  </r>
  <r>
    <n v="1688"/>
    <d v="2010-07-31T00:00:00"/>
    <n v="64000017"/>
    <s v="Fermin CONCEPCION Juan"/>
    <s v="ATRASOS SUELDO Alfredo Pérez Luis. Tito JULIO"/>
    <n v="164.37"/>
    <n v="0"/>
    <s v="6400"/>
    <n v="640"/>
    <x v="3"/>
    <s v="6.a"/>
    <x v="3"/>
    <x v="6"/>
    <x v="0"/>
    <x v="0"/>
    <n v="6"/>
    <s v=" Sueldos y salarios"/>
    <x v="12"/>
    <x v="0"/>
    <n v="7"/>
    <x v="1"/>
    <n v="-164.37"/>
    <n v="-1"/>
  </r>
  <r>
    <n v="1689"/>
    <d v="2010-07-31T00:00:00"/>
    <n v="64000017"/>
    <s v="Alfredo Pérez LuisRODRIGUEZ"/>
    <s v="SUELDO Alfredo Pérez LuisRDG. JULIO"/>
    <n v="1461.24"/>
    <n v="0"/>
    <s v="6400"/>
    <n v="640"/>
    <x v="3"/>
    <s v="6.a"/>
    <x v="3"/>
    <x v="6"/>
    <x v="0"/>
    <x v="0"/>
    <n v="6"/>
    <s v=" Sueldos y salarios"/>
    <x v="12"/>
    <x v="0"/>
    <n v="7"/>
    <x v="1"/>
    <n v="-1461.24"/>
    <n v="-1"/>
  </r>
  <r>
    <n v="1690"/>
    <d v="2010-07-31T00:00:00"/>
    <n v="64000018"/>
    <s v="Alfredo Pérez LuisRODRIGUEZ"/>
    <s v="ATRASOS Alfredo Pérez LuisRDG. JULIO"/>
    <n v="97.78"/>
    <n v="0"/>
    <s v="6400"/>
    <n v="640"/>
    <x v="3"/>
    <s v="6.a"/>
    <x v="3"/>
    <x v="6"/>
    <x v="0"/>
    <x v="0"/>
    <n v="6"/>
    <s v=" Sueldos y salarios"/>
    <x v="12"/>
    <x v="0"/>
    <n v="7"/>
    <x v="1"/>
    <n v="-97.78"/>
    <n v="-1"/>
  </r>
  <r>
    <n v="1674"/>
    <d v="2010-07-31T00:00:00"/>
    <n v="64000018"/>
    <s v="Santi Hdez Pérez"/>
    <s v="SUELDO Santi Hdez Pérez JULIO"/>
    <n v="1591.24"/>
    <n v="0"/>
    <s v="6400"/>
    <n v="640"/>
    <x v="3"/>
    <s v="6.a"/>
    <x v="3"/>
    <x v="6"/>
    <x v="0"/>
    <x v="0"/>
    <n v="6"/>
    <s v=" Sueldos y salarios"/>
    <x v="12"/>
    <x v="0"/>
    <n v="7"/>
    <x v="1"/>
    <n v="-1591.24"/>
    <n v="-1"/>
  </r>
  <r>
    <n v="1675"/>
    <d v="2010-07-31T00:00:00"/>
    <n v="64000019"/>
    <s v="Santi Hdez Pérez"/>
    <s v="ATRASOS SUELDO Santi Hdez Pérez JULIO"/>
    <n v="49.05"/>
    <n v="0"/>
    <s v="6400"/>
    <n v="640"/>
    <x v="3"/>
    <s v="6.a"/>
    <x v="3"/>
    <x v="6"/>
    <x v="0"/>
    <x v="0"/>
    <n v="6"/>
    <s v=" Sueldos y salarios"/>
    <x v="12"/>
    <x v="0"/>
    <n v="7"/>
    <x v="1"/>
    <n v="-49.05"/>
    <n v="-1"/>
  </r>
  <r>
    <n v="1695"/>
    <d v="2010-07-31T00:00:00"/>
    <n v="64900000"/>
    <s v="OTROS GASTOS PERSONAL"/>
    <s v="PAGO SUELDO Alfredo Pérez LuisJULIO PAGADO DE "/>
    <n v="44.93"/>
    <n v="0"/>
    <s v="6490"/>
    <n v="649"/>
    <x v="3"/>
    <s v="6.b"/>
    <x v="3"/>
    <x v="5"/>
    <x v="0"/>
    <x v="0"/>
    <n v="6"/>
    <s v=" Otros gastos sociales"/>
    <x v="11"/>
    <x v="0"/>
    <n v="7"/>
    <x v="1"/>
    <n v="-44.93"/>
    <n v="-1"/>
  </r>
  <r>
    <n v="1923"/>
    <d v="2010-08-31T00:00:00"/>
    <n v="60600003"/>
    <s v="DESCUENTOS SOBRE COMPRAS POR PRONTO PAGO"/>
    <s v="DTO.FACTS. CIAL. marpa (INSTALACION AGUA)"/>
    <n v="0"/>
    <n v="16.84"/>
    <s v="6060"/>
    <n v="606"/>
    <x v="0"/>
    <s v="4.a"/>
    <x v="0"/>
    <x v="0"/>
    <x v="0"/>
    <x v="0"/>
    <n v="4"/>
    <s v=" Descuentos sobre compras por pronto pago"/>
    <x v="0"/>
    <x v="0"/>
    <n v="8"/>
    <x v="1"/>
    <n v="16.84"/>
    <n v="1"/>
  </r>
  <r>
    <n v="1917"/>
    <d v="2010-08-31T00:00:00"/>
    <n v="62200055"/>
    <s v="REPARACION Y CONSERVACION"/>
    <s v="FACT.FCR/6033 AUTOS HNOS. Pinto, S.L."/>
    <n v="576.61"/>
    <n v="0"/>
    <s v="6220"/>
    <n v="622"/>
    <x v="1"/>
    <s v="7.a"/>
    <x v="1"/>
    <x v="1"/>
    <x v="0"/>
    <x v="0"/>
    <n v="7"/>
    <s v=" Reparaciones y conservación"/>
    <x v="1"/>
    <x v="0"/>
    <n v="8"/>
    <x v="1"/>
    <n v="-576.61"/>
    <n v="-1"/>
  </r>
  <r>
    <n v="1931"/>
    <d v="2010-08-31T00:00:00"/>
    <n v="64000009"/>
    <s v="Pepe González Gómez PEREZ"/>
    <s v="SUELDO Pepe González Gómez AGOSTO"/>
    <n v="1924.14"/>
    <n v="0"/>
    <s v="6400"/>
    <n v="640"/>
    <x v="3"/>
    <s v="6.a"/>
    <x v="3"/>
    <x v="6"/>
    <x v="0"/>
    <x v="0"/>
    <n v="6"/>
    <s v=" Sueldos y salarios"/>
    <x v="12"/>
    <x v="0"/>
    <n v="8"/>
    <x v="1"/>
    <n v="-1924.14"/>
    <n v="-1"/>
  </r>
  <r>
    <n v="1933"/>
    <d v="2010-08-31T00:00:00"/>
    <n v="64000014"/>
    <s v="IMELDO Soto Soto"/>
    <s v="SUELDO IMELDO Soto Soto AGOSTO"/>
    <n v="1848.16"/>
    <n v="0"/>
    <s v="6400"/>
    <n v="640"/>
    <x v="3"/>
    <s v="6.a"/>
    <x v="3"/>
    <x v="6"/>
    <x v="0"/>
    <x v="0"/>
    <n v="6"/>
    <s v=" Sueldos y salarios"/>
    <x v="12"/>
    <x v="0"/>
    <n v="8"/>
    <x v="1"/>
    <n v="-1848.16"/>
    <n v="-1"/>
  </r>
  <r>
    <n v="1935"/>
    <d v="2010-08-31T00:00:00"/>
    <n v="64000018"/>
    <s v="Fermin CONCEPCION Juan"/>
    <s v="SUELDO Fermin CPICON. Tito AGOSTO"/>
    <n v="1609.84"/>
    <n v="0"/>
    <s v="6400"/>
    <n v="640"/>
    <x v="3"/>
    <s v="6.a"/>
    <x v="3"/>
    <x v="6"/>
    <x v="0"/>
    <x v="0"/>
    <n v="6"/>
    <s v=" Sueldos y salarios"/>
    <x v="12"/>
    <x v="0"/>
    <n v="8"/>
    <x v="1"/>
    <n v="-1609.84"/>
    <n v="-1"/>
  </r>
  <r>
    <n v="1936"/>
    <d v="2010-08-31T00:00:00"/>
    <n v="64000019"/>
    <s v="Alfredo Pérez LuisRODRIGUEZ"/>
    <s v="SUELDO Alfredo Pérez LuisRDG. AGOSTO"/>
    <n v="1282.6199999999999"/>
    <n v="0"/>
    <s v="6400"/>
    <n v="640"/>
    <x v="3"/>
    <s v="6.a"/>
    <x v="3"/>
    <x v="6"/>
    <x v="0"/>
    <x v="0"/>
    <n v="6"/>
    <s v=" Sueldos y salarios"/>
    <x v="12"/>
    <x v="0"/>
    <n v="8"/>
    <x v="1"/>
    <n v="-1282.6199999999999"/>
    <n v="-1"/>
  </r>
  <r>
    <n v="1929"/>
    <d v="2010-08-31T00:00:00"/>
    <n v="64000020"/>
    <s v="Santi Hdez Pérez"/>
    <s v="SUELDO Santi Hdez Pérez AGOSTO"/>
    <n v="358.04"/>
    <n v="0"/>
    <s v="6400"/>
    <n v="640"/>
    <x v="3"/>
    <s v="6.a"/>
    <x v="3"/>
    <x v="6"/>
    <x v="0"/>
    <x v="0"/>
    <n v="6"/>
    <s v=" Sueldos y salarios"/>
    <x v="12"/>
    <x v="0"/>
    <n v="8"/>
    <x v="1"/>
    <n v="-358.04"/>
    <n v="-1"/>
  </r>
  <r>
    <n v="1930"/>
    <d v="2010-08-31T00:00:00"/>
    <n v="64000021"/>
    <s v="Santi Hdez Pérez"/>
    <s v="FINIQUITO Santi Hdez Pérez AGOSTO"/>
    <n v="450.32"/>
    <n v="0"/>
    <s v="6400"/>
    <n v="640"/>
    <x v="3"/>
    <s v="6.a"/>
    <x v="3"/>
    <x v="6"/>
    <x v="0"/>
    <x v="0"/>
    <n v="6"/>
    <s v=" Sueldos y salarios"/>
    <x v="12"/>
    <x v="0"/>
    <n v="8"/>
    <x v="1"/>
    <n v="-450.32"/>
    <n v="-1"/>
  </r>
  <r>
    <n v="1938"/>
    <d v="2010-08-31T00:00:00"/>
    <n v="64000017"/>
    <s v="Suso Fernandez García"/>
    <s v="SUELDO Jesus M. López Mira AGOSTO"/>
    <n v="1591.08"/>
    <n v="0"/>
    <s v="6400"/>
    <n v="640"/>
    <x v="3"/>
    <s v="6.a"/>
    <x v="3"/>
    <x v="6"/>
    <x v="0"/>
    <x v="0"/>
    <n v="6"/>
    <s v=" Sueldos y salarios"/>
    <x v="12"/>
    <x v="0"/>
    <n v="8"/>
    <x v="1"/>
    <n v="-1591.08"/>
    <n v="-1"/>
  </r>
  <r>
    <n v="2511"/>
    <d v="2010-10-31T00:00:00"/>
    <n v="60100001"/>
    <s v="COMPRAS MATERIAS PRIMAS"/>
    <s v="FACT.4/2010 UTE canaria"/>
    <n v="6818.5"/>
    <n v="0"/>
    <s v="6010"/>
    <n v="601"/>
    <x v="0"/>
    <s v="4.b"/>
    <x v="0"/>
    <x v="2"/>
    <x v="0"/>
    <x v="0"/>
    <n v="4"/>
    <s v=" Compras de materias primas"/>
    <x v="15"/>
    <x v="0"/>
    <n v="10"/>
    <x v="2"/>
    <n v="-6818.5"/>
    <n v="-1"/>
  </r>
  <r>
    <n v="2526"/>
    <d v="2010-10-31T00:00:00"/>
    <n v="60700017"/>
    <s v="TRABAJOS REALIZADOS POR OTRAS EMPRESAS"/>
    <s v="FACT.2010.A.406 itres"/>
    <n v="2165.0700000000002"/>
    <n v="0"/>
    <s v="6070"/>
    <n v="607"/>
    <x v="0"/>
    <s v="4.c"/>
    <x v="0"/>
    <x v="3"/>
    <x v="0"/>
    <x v="0"/>
    <n v="4"/>
    <s v=" Trabajos realizados por otras empresas"/>
    <x v="4"/>
    <x v="0"/>
    <n v="10"/>
    <x v="2"/>
    <n v="-2165.0700000000002"/>
    <n v="-1"/>
  </r>
  <r>
    <n v="2535"/>
    <d v="2010-10-31T00:00:00"/>
    <n v="60700018"/>
    <s v="TRABAJOS REALIZADOS POR OTRAS EMPRESAS"/>
    <s v="FACT.25/2010 ROTURACIONES Y TTES. Cartell"/>
    <n v="2352"/>
    <n v="0"/>
    <s v="6070"/>
    <n v="607"/>
    <x v="0"/>
    <s v="4.c"/>
    <x v="0"/>
    <x v="3"/>
    <x v="0"/>
    <x v="0"/>
    <n v="4"/>
    <s v=" Trabajos realizados por otras empresas"/>
    <x v="4"/>
    <x v="0"/>
    <n v="10"/>
    <x v="2"/>
    <n v="-2352"/>
    <n v="-1"/>
  </r>
  <r>
    <n v="2517"/>
    <d v="2010-10-31T00:00:00"/>
    <n v="62200069"/>
    <s v="REPARACION Y CONSERVACION"/>
    <s v="FACT.1/862 MECANIZADOS Icod"/>
    <n v="125.51"/>
    <n v="0"/>
    <s v="6220"/>
    <n v="622"/>
    <x v="1"/>
    <s v="7.a"/>
    <x v="1"/>
    <x v="1"/>
    <x v="0"/>
    <x v="0"/>
    <n v="7"/>
    <s v=" Reparaciones y conservación"/>
    <x v="1"/>
    <x v="0"/>
    <n v="10"/>
    <x v="2"/>
    <n v="-125.51"/>
    <n v="-1"/>
  </r>
  <r>
    <n v="2525"/>
    <d v="2010-10-31T00:00:00"/>
    <n v="62900012"/>
    <s v="OTROS GASTOS DE EXPLOTACION"/>
    <s v="FACT.12051/2010 TRANSP. HNOS. Garcia Cabrera"/>
    <n v="816"/>
    <n v="0"/>
    <s v="6290"/>
    <n v="629"/>
    <x v="1"/>
    <s v="7.a"/>
    <x v="1"/>
    <x v="1"/>
    <x v="0"/>
    <x v="0"/>
    <n v="7"/>
    <s v=" Otros servicios"/>
    <x v="6"/>
    <x v="0"/>
    <n v="10"/>
    <x v="2"/>
    <n v="-816"/>
    <n v="-1"/>
  </r>
  <r>
    <n v="2502"/>
    <d v="2010-10-31T00:00:00"/>
    <n v="64000011"/>
    <s v="Pepe González Gómez PEREZ"/>
    <s v="SUELDO Pepe González Gómez OCTUBRE"/>
    <n v="1791.43"/>
    <n v="0"/>
    <s v="6400"/>
    <n v="640"/>
    <x v="3"/>
    <s v="6.a"/>
    <x v="3"/>
    <x v="6"/>
    <x v="0"/>
    <x v="0"/>
    <n v="6"/>
    <s v=" Sueldos y salarios"/>
    <x v="12"/>
    <x v="0"/>
    <n v="10"/>
    <x v="2"/>
    <n v="-1791.43"/>
    <n v="-1"/>
  </r>
  <r>
    <n v="2504"/>
    <d v="2010-10-31T00:00:00"/>
    <n v="64000016"/>
    <s v="IMELDO Soto Soto"/>
    <s v="SUELDO IMELDO Soto Soto OCTUBRE"/>
    <n v="1550.54"/>
    <n v="0"/>
    <s v="6400"/>
    <n v="640"/>
    <x v="3"/>
    <s v="6.a"/>
    <x v="3"/>
    <x v="6"/>
    <x v="0"/>
    <x v="0"/>
    <n v="6"/>
    <s v=" Sueldos y salarios"/>
    <x v="12"/>
    <x v="0"/>
    <n v="10"/>
    <x v="2"/>
    <n v="-1550.54"/>
    <n v="-1"/>
  </r>
  <r>
    <n v="2506"/>
    <d v="2010-10-31T00:00:00"/>
    <n v="64000020"/>
    <s v="Fermin CONCEPCION Juan"/>
    <s v="SUELDO Alfredo Pérez Luis. Tito OCTUBRE"/>
    <n v="1636.31"/>
    <n v="0"/>
    <s v="6400"/>
    <n v="640"/>
    <x v="3"/>
    <s v="6.a"/>
    <x v="3"/>
    <x v="6"/>
    <x v="0"/>
    <x v="0"/>
    <n v="6"/>
    <s v=" Sueldos y salarios"/>
    <x v="12"/>
    <x v="0"/>
    <n v="10"/>
    <x v="2"/>
    <n v="-1636.31"/>
    <n v="-1"/>
  </r>
  <r>
    <n v="2507"/>
    <d v="2010-10-31T00:00:00"/>
    <n v="64000021"/>
    <s v="Alfredo Pérez LuisRODRIGUEZ"/>
    <s v="SUELDO Alfredo Pérez LuisRDG. OCTUBRE"/>
    <n v="1375.08"/>
    <n v="0"/>
    <s v="6400"/>
    <n v="640"/>
    <x v="3"/>
    <s v="6.a"/>
    <x v="3"/>
    <x v="6"/>
    <x v="0"/>
    <x v="0"/>
    <n v="6"/>
    <s v=" Sueldos y salarios"/>
    <x v="12"/>
    <x v="0"/>
    <n v="10"/>
    <x v="2"/>
    <n v="-1375.08"/>
    <n v="-1"/>
  </r>
  <r>
    <n v="2509"/>
    <d v="2010-10-31T00:00:00"/>
    <n v="64000019"/>
    <s v="Suso Fernandez García"/>
    <s v="SUELDO Jesus M. López Mira OCTUBRE"/>
    <n v="1290.08"/>
    <n v="0"/>
    <s v="6400"/>
    <n v="640"/>
    <x v="3"/>
    <s v="6.a"/>
    <x v="3"/>
    <x v="6"/>
    <x v="0"/>
    <x v="0"/>
    <n v="6"/>
    <s v=" Sueldos y salarios"/>
    <x v="12"/>
    <x v="0"/>
    <n v="10"/>
    <x v="2"/>
    <n v="-1290.08"/>
    <n v="-1"/>
  </r>
  <r>
    <n v="2510"/>
    <d v="2010-10-31T00:00:00"/>
    <n v="70000198"/>
    <s v="VENTA ARENA 2%"/>
    <s v="FACT.FA8/222 UTE canaria"/>
    <n v="0"/>
    <n v="35595.879999999997"/>
    <s v="7000"/>
    <n v="700"/>
    <x v="2"/>
    <s v="1a"/>
    <x v="2"/>
    <x v="4"/>
    <x v="1"/>
    <x v="0"/>
    <n v="1"/>
    <s v=" Ventas de mercaderías"/>
    <x v="7"/>
    <x v="0"/>
    <n v="10"/>
    <x v="2"/>
    <n v="35595.879999999997"/>
    <n v="1"/>
  </r>
  <r>
    <n v="2513"/>
    <d v="2010-10-31T00:00:00"/>
    <n v="70000199"/>
    <s v="VENTA ARENA 2%"/>
    <s v="FACT.FA8/223 UTE canaria"/>
    <n v="0"/>
    <n v="925"/>
    <s v="7000"/>
    <n v="700"/>
    <x v="2"/>
    <s v="1a"/>
    <x v="2"/>
    <x v="4"/>
    <x v="1"/>
    <x v="0"/>
    <n v="1"/>
    <s v=" Ventas de mercaderías"/>
    <x v="7"/>
    <x v="0"/>
    <n v="10"/>
    <x v="2"/>
    <n v="925"/>
    <n v="1"/>
  </r>
  <r>
    <n v="3084"/>
    <d v="2010-12-31T00:00:00"/>
    <n v="60100005"/>
    <s v="COMPRAS MATERIAS PRIMAS"/>
    <s v="FACT.UN1089700007 UTE canaria"/>
    <n v="3456"/>
    <n v="0"/>
    <s v="6010"/>
    <n v="601"/>
    <x v="0"/>
    <s v="4.b"/>
    <x v="0"/>
    <x v="2"/>
    <x v="0"/>
    <x v="0"/>
    <n v="4"/>
    <s v=" Compras de materias primas"/>
    <x v="15"/>
    <x v="0"/>
    <n v="12"/>
    <x v="2"/>
    <n v="-3456"/>
    <n v="-1"/>
  </r>
  <r>
    <n v="3082"/>
    <d v="2010-12-31T00:00:00"/>
    <n v="62400044"/>
    <s v="GASTOS TRANSPORTES"/>
    <s v="FACT.6855 harpa, S.L."/>
    <n v="9282"/>
    <n v="0"/>
    <s v="6240"/>
    <n v="624"/>
    <x v="1"/>
    <s v="7.a"/>
    <x v="1"/>
    <x v="1"/>
    <x v="0"/>
    <x v="0"/>
    <n v="7"/>
    <s v=" Transportes"/>
    <x v="3"/>
    <x v="0"/>
    <n v="12"/>
    <x v="2"/>
    <n v="-9282"/>
    <n v="-1"/>
  </r>
  <r>
    <n v="3091"/>
    <d v="2010-12-31T00:00:00"/>
    <n v="64000013"/>
    <s v="Pepe González Gómez PEREZ"/>
    <s v="SUELDO Pepe González Gómez DICIEMBRE"/>
    <n v="1603.66"/>
    <n v="0"/>
    <s v="6400"/>
    <n v="640"/>
    <x v="3"/>
    <s v="6.a"/>
    <x v="3"/>
    <x v="6"/>
    <x v="0"/>
    <x v="0"/>
    <n v="6"/>
    <s v=" Sueldos y salarios"/>
    <x v="12"/>
    <x v="0"/>
    <n v="12"/>
    <x v="2"/>
    <n v="-1603.66"/>
    <n v="-1"/>
  </r>
  <r>
    <n v="3090"/>
    <d v="2010-12-31T00:00:00"/>
    <n v="64000018"/>
    <s v="IMELDO Soto Soto"/>
    <s v="SUELDO IMELDO PEREZ DICIEMBRE"/>
    <n v="1588.93"/>
    <n v="0"/>
    <s v="6400"/>
    <n v="640"/>
    <x v="3"/>
    <s v="6.a"/>
    <x v="3"/>
    <x v="6"/>
    <x v="0"/>
    <x v="0"/>
    <n v="6"/>
    <s v=" Sueldos y salarios"/>
    <x v="12"/>
    <x v="0"/>
    <n v="12"/>
    <x v="2"/>
    <n v="-1588.93"/>
    <n v="-1"/>
  </r>
  <r>
    <n v="3094"/>
    <d v="2010-12-31T00:00:00"/>
    <n v="64000022"/>
    <s v="Fermin CONCEPCION Juan"/>
    <s v="SUELDO Alfredo Pérez Luis. Tito DICIEMBRE"/>
    <n v="894.92"/>
    <n v="0"/>
    <s v="6400"/>
    <n v="640"/>
    <x v="3"/>
    <s v="6.a"/>
    <x v="3"/>
    <x v="6"/>
    <x v="0"/>
    <x v="0"/>
    <n v="6"/>
    <s v=" Sueldos y salarios"/>
    <x v="12"/>
    <x v="0"/>
    <n v="12"/>
    <x v="2"/>
    <n v="-894.92"/>
    <n v="-1"/>
  </r>
  <r>
    <n v="3095"/>
    <d v="2010-12-31T00:00:00"/>
    <n v="64000023"/>
    <s v="Fermin CONCEPCION Juan"/>
    <s v="PAGA EXTRA Alfredo Pérez Luis. Tito DICIEMBRE"/>
    <n v="1066.45"/>
    <n v="0"/>
    <s v="6400"/>
    <n v="640"/>
    <x v="3"/>
    <s v="6.a"/>
    <x v="3"/>
    <x v="6"/>
    <x v="0"/>
    <x v="0"/>
    <n v="6"/>
    <s v=" Sueldos y salarios"/>
    <x v="12"/>
    <x v="0"/>
    <n v="12"/>
    <x v="2"/>
    <n v="-1066.45"/>
    <n v="-1"/>
  </r>
  <r>
    <n v="3088"/>
    <d v="2010-12-31T00:00:00"/>
    <n v="64000023"/>
    <s v="Alfredo Pérez LuisRODRIGUEZ"/>
    <s v="SUELDO Alfredo Pérez LuisDICIEMBRE"/>
    <n v="1210.99"/>
    <n v="0"/>
    <s v="6400"/>
    <n v="640"/>
    <x v="3"/>
    <s v="6.a"/>
    <x v="3"/>
    <x v="6"/>
    <x v="0"/>
    <x v="0"/>
    <n v="6"/>
    <s v=" Sueldos y salarios"/>
    <x v="12"/>
    <x v="0"/>
    <n v="12"/>
    <x v="2"/>
    <n v="-1210.99"/>
    <n v="-1"/>
  </r>
  <r>
    <n v="3089"/>
    <d v="2010-12-31T00:00:00"/>
    <n v="64000024"/>
    <s v="Alfredo Pérez LuisRODRIGUEZ"/>
    <s v="PAGA EXTRA Alfredo Pérez LuisDICIEMBRE"/>
    <n v="1066.45"/>
    <n v="0"/>
    <s v="6400"/>
    <n v="640"/>
    <x v="3"/>
    <s v="6.a"/>
    <x v="3"/>
    <x v="6"/>
    <x v="0"/>
    <x v="0"/>
    <n v="6"/>
    <s v=" Sueldos y salarios"/>
    <x v="12"/>
    <x v="0"/>
    <n v="12"/>
    <x v="2"/>
    <n v="-1066.45"/>
    <n v="-1"/>
  </r>
  <r>
    <n v="3092"/>
    <d v="2010-12-31T00:00:00"/>
    <n v="64000021"/>
    <s v="Suso Fernandez García"/>
    <s v="SUELDOJesus M. López MiraDICIEMBRE"/>
    <n v="1125.32"/>
    <n v="0"/>
    <s v="6400"/>
    <n v="640"/>
    <x v="3"/>
    <s v="6.a"/>
    <x v="3"/>
    <x v="6"/>
    <x v="0"/>
    <x v="0"/>
    <n v="6"/>
    <s v=" Sueldos y salarios"/>
    <x v="12"/>
    <x v="0"/>
    <n v="12"/>
    <x v="2"/>
    <n v="-1125.32"/>
    <n v="-1"/>
  </r>
  <r>
    <n v="3093"/>
    <d v="2010-12-31T00:00:00"/>
    <n v="64000022"/>
    <s v="Suso Fernandez García"/>
    <s v="PAGO EXTRA Jesus M. López Mira DICIEMBRE"/>
    <n v="780.9"/>
    <n v="0"/>
    <s v="6400"/>
    <n v="640"/>
    <x v="3"/>
    <s v="6.a"/>
    <x v="3"/>
    <x v="6"/>
    <x v="0"/>
    <x v="0"/>
    <n v="6"/>
    <s v=" Sueldos y salarios"/>
    <x v="12"/>
    <x v="0"/>
    <n v="12"/>
    <x v="2"/>
    <n v="-780.9"/>
    <n v="-1"/>
  </r>
  <r>
    <n v="3155"/>
    <d v="2010-12-31T00:00:00"/>
    <n v="68100000"/>
    <s v="AMORTIZACION INMOVILIZADO MATERIAL"/>
    <s v="AMORTIZACIÓN HORMIGONERA  TORGAR 300H C/MOTOR "/>
    <n v="254.43"/>
    <n v="0"/>
    <s v="6810"/>
    <n v="681"/>
    <x v="6"/>
    <s v="8."/>
    <x v="6"/>
    <x v="9"/>
    <x v="0"/>
    <x v="0"/>
    <n v="8"/>
    <s v=" Amortización del inmovilizado material"/>
    <x v="17"/>
    <x v="0"/>
    <n v="12"/>
    <x v="2"/>
    <n v="-254.43"/>
    <n v="-1"/>
  </r>
  <r>
    <n v="3156"/>
    <d v="2010-12-31T00:00:00"/>
    <n v="68100001"/>
    <s v="AMORTIZACION INMOVILIZADO MATERIAL"/>
    <s v="AMORTIZACIÓN CAMION SCANIA TF-2825-AH"/>
    <n v="1436.05"/>
    <n v="0"/>
    <s v="6810"/>
    <n v="681"/>
    <x v="6"/>
    <s v="8."/>
    <x v="6"/>
    <x v="9"/>
    <x v="0"/>
    <x v="0"/>
    <n v="8"/>
    <s v=" Amortización del inmovilizado material"/>
    <x v="17"/>
    <x v="0"/>
    <n v="12"/>
    <x v="2"/>
    <n v="-1436.05"/>
    <n v="-1"/>
  </r>
  <r>
    <n v="3185"/>
    <d v="2010-12-31T00:00:00"/>
    <n v="68100002"/>
    <s v="AMORTIZACION INMOVILIZADO MATERIAL"/>
    <s v="AMORTIZACIÓN DEPOSITO COMBUST. G-643 941 L."/>
    <n v="35.770000000000003"/>
    <n v="0"/>
    <s v="6810"/>
    <n v="681"/>
    <x v="6"/>
    <s v="8."/>
    <x v="6"/>
    <x v="9"/>
    <x v="0"/>
    <x v="0"/>
    <n v="8"/>
    <s v=" Amortización del inmovilizado material"/>
    <x v="17"/>
    <x v="0"/>
    <n v="12"/>
    <x v="2"/>
    <n v="-35.770000000000003"/>
    <n v="-1"/>
  </r>
  <r>
    <n v="3193"/>
    <d v="2010-12-31T00:00:00"/>
    <n v="68100003"/>
    <s v="AMORTIZACION INMOVILIZADO MATERIAL"/>
    <s v="AMORTIZACIÓN CILINDRO FRONTAL DE CAMPANA"/>
    <n v="285.86"/>
    <n v="0"/>
    <s v="6810"/>
    <n v="681"/>
    <x v="6"/>
    <s v="8."/>
    <x v="6"/>
    <x v="9"/>
    <x v="0"/>
    <x v="0"/>
    <n v="8"/>
    <s v=" Amortización del inmovilizado material"/>
    <x v="17"/>
    <x v="0"/>
    <n v="12"/>
    <x v="2"/>
    <n v="-285.86"/>
    <n v="-1"/>
  </r>
  <r>
    <n v="3200"/>
    <d v="2010-12-31T00:00:00"/>
    <n v="68100004"/>
    <s v="AMORTIZACION INMOVILIZADO MATERIAL"/>
    <s v="AMORTIZACIÓN INSTAL. PREF. UNIVERSAL-"/>
    <n v="16734.46"/>
    <n v="0"/>
    <s v="6810"/>
    <n v="681"/>
    <x v="6"/>
    <s v="8."/>
    <x v="6"/>
    <x v="9"/>
    <x v="0"/>
    <x v="0"/>
    <n v="8"/>
    <s v=" Amortización del inmovilizado material"/>
    <x v="17"/>
    <x v="0"/>
    <n v="12"/>
    <x v="2"/>
    <n v="-16734.46"/>
    <n v="-1"/>
  </r>
  <r>
    <n v="3202"/>
    <d v="2010-12-31T00:00:00"/>
    <n v="68100005"/>
    <s v="AMORTIZACION INMOVILIZADO MATERIAL"/>
    <s v="AMORTIZACIÓN INSTALACION COMETIDA AGUA MINA"/>
    <n v="237.47"/>
    <n v="0"/>
    <s v="6810"/>
    <n v="681"/>
    <x v="6"/>
    <s v="8."/>
    <x v="6"/>
    <x v="9"/>
    <x v="0"/>
    <x v="0"/>
    <n v="8"/>
    <s v=" Amortización del inmovilizado material"/>
    <x v="17"/>
    <x v="0"/>
    <n v="12"/>
    <x v="2"/>
    <n v="-237.47"/>
    <n v="-1"/>
  </r>
  <r>
    <n v="3206"/>
    <d v="2010-12-31T00:00:00"/>
    <n v="68100006"/>
    <s v="AMORTIZACION INMOVILIZADO MATERIAL"/>
    <s v="AMORTIZACIÓN EJECUCION DE SEPARADORES PARA "/>
    <n v="46.13"/>
    <n v="0"/>
    <s v="6810"/>
    <n v="681"/>
    <x v="6"/>
    <s v="8."/>
    <x v="6"/>
    <x v="9"/>
    <x v="0"/>
    <x v="0"/>
    <n v="8"/>
    <s v=" Amortización del inmovilizado material"/>
    <x v="17"/>
    <x v="0"/>
    <n v="12"/>
    <x v="2"/>
    <n v="-46.13"/>
    <n v="-1"/>
  </r>
  <r>
    <n v="3207"/>
    <d v="2010-12-31T00:00:00"/>
    <n v="68100007"/>
    <s v="AMORTIZACION INMOVILIZADO MATERIAL"/>
    <s v="AMORTIZACIÓN COLOCACION DE MUROS PARA MOLINO "/>
    <n v="64.98"/>
    <n v="0"/>
    <s v="6810"/>
    <n v="681"/>
    <x v="6"/>
    <s v="8."/>
    <x v="6"/>
    <x v="9"/>
    <x v="0"/>
    <x v="0"/>
    <n v="8"/>
    <s v=" Amortización del inmovilizado material"/>
    <x v="17"/>
    <x v="0"/>
    <n v="12"/>
    <x v="2"/>
    <n v="-64.98"/>
    <n v="-1"/>
  </r>
  <r>
    <n v="3208"/>
    <d v="2010-12-31T00:00:00"/>
    <n v="68100008"/>
    <s v="AMORTIZACION INMOVILIZADO MATERIAL"/>
    <s v="AMORTIZACIÓN MOTOR"/>
    <n v="6.99"/>
    <n v="0"/>
    <s v="6810"/>
    <n v="681"/>
    <x v="6"/>
    <s v="8."/>
    <x v="6"/>
    <x v="9"/>
    <x v="0"/>
    <x v="0"/>
    <n v="8"/>
    <s v=" Amortización del inmovilizado material"/>
    <x v="17"/>
    <x v="0"/>
    <n v="12"/>
    <x v="2"/>
    <n v="-6.99"/>
    <n v="-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Dgastosingresos" cacheId="0" applyNumberFormats="0" applyBorderFormats="0" applyFontFormats="0" applyPatternFormats="0" applyAlignmentFormats="0" applyWidthHeightFormats="1" dataCaption="Valores" grandTotalCaption="Total" updatedVersion="3" minRefreshableVersion="3" showCalcMbrs="0" useAutoFormatting="1" rowGrandTotals="0" itemPrintTitles="1" createdVersion="3" indent="0" showHeaders="0" outline="1" outlineData="1" chartFormat="1" rowHeaderCaption="Subgrupos" colHeaderCaption="Trimestres">
  <location ref="B7:G48" firstHeaderRow="1" firstDataRow="2" firstDataCol="1" rowPageCount="1" colPageCount="1"/>
  <pivotFields count="23">
    <pivotField showAll="0"/>
    <pivotField showAll="0"/>
    <pivotField numFmtId="1" showAll="0" defaultSubtotal="0"/>
    <pivotField showAll="0"/>
    <pivotField showAll="0"/>
    <pivotField numFmtId="164" showAll="0"/>
    <pivotField numFmtId="164" showAll="0"/>
    <pivotField showAll="0"/>
    <pivotField multipleItemSelectionAllowed="1" showAll="0"/>
    <pivotField multipleItemSelectionAllowed="1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 defaultSubtotal="0"/>
    <pivotField axis="axisRow" showAll="0">
      <items count="8">
        <item x="2"/>
        <item x="5"/>
        <item x="0"/>
        <item x="3"/>
        <item x="1"/>
        <item x="6"/>
        <item x="4"/>
        <item t="default"/>
      </items>
    </pivotField>
    <pivotField axis="axisRow" showAll="0">
      <items count="11">
        <item x="4"/>
        <item x="7"/>
        <item x="8"/>
        <item x="0"/>
        <item x="2"/>
        <item x="3"/>
        <item x="6"/>
        <item x="5"/>
        <item x="1"/>
        <item x="9"/>
        <item t="default"/>
      </items>
    </pivotField>
    <pivotField axis="axisRow" showAll="0">
      <items count="4">
        <item x="0"/>
        <item x="1"/>
        <item m="1" x="2"/>
        <item t="default"/>
      </items>
    </pivotField>
    <pivotField axis="axisRow" showAll="0">
      <items count="4">
        <item x="0"/>
        <item x="1"/>
        <item m="1" x="2"/>
        <item t="default"/>
      </items>
    </pivotField>
    <pivotField multipleItemSelectionAllowed="1" showAll="0" defaultSubtotal="0"/>
    <pivotField showAll="0"/>
    <pivotField axis="axisRow" showAll="0" sortType="ascending" defaultSubtotal="0">
      <items count="18">
        <item x="15"/>
        <item x="2"/>
        <item x="0"/>
        <item x="4"/>
        <item x="14"/>
        <item x="1"/>
        <item x="5"/>
        <item x="3"/>
        <item x="10"/>
        <item x="8"/>
        <item x="6"/>
        <item x="12"/>
        <item x="11"/>
        <item x="16"/>
        <item x="17"/>
        <item x="7"/>
        <item x="9"/>
        <item x="13"/>
      </items>
    </pivotField>
    <pivotField axis="axisPage" multipleItemSelectionAllowed="1" showAll="0" defaultSubtotal="0">
      <items count="1">
        <item x="0"/>
      </items>
    </pivotField>
    <pivotField showAll="0"/>
    <pivotField axis="axisCol" showAll="0">
      <items count="5">
        <item x="0"/>
        <item x="3"/>
        <item x="1"/>
        <item x="2"/>
        <item t="default"/>
      </items>
    </pivotField>
    <pivotField dataField="1" showAll="0" defaultSubtotal="0"/>
    <pivotField showAll="0" defaultSubtotal="0"/>
  </pivotFields>
  <rowFields count="5">
    <field x="13"/>
    <field x="14"/>
    <field x="11"/>
    <field x="12"/>
    <field x="17"/>
  </rowFields>
  <rowItems count="40">
    <i>
      <x/>
    </i>
    <i r="1">
      <x/>
    </i>
    <i r="2">
      <x v="2"/>
    </i>
    <i r="3">
      <x v="3"/>
    </i>
    <i r="4">
      <x v="2"/>
    </i>
    <i r="4">
      <x v="4"/>
    </i>
    <i r="3">
      <x v="4"/>
    </i>
    <i r="4">
      <x/>
    </i>
    <i r="4">
      <x v="1"/>
    </i>
    <i r="3">
      <x v="5"/>
    </i>
    <i r="4">
      <x v="3"/>
    </i>
    <i r="2">
      <x v="3"/>
    </i>
    <i r="3">
      <x v="6"/>
    </i>
    <i r="4">
      <x v="11"/>
    </i>
    <i r="3">
      <x v="7"/>
    </i>
    <i r="4">
      <x v="12"/>
    </i>
    <i r="2">
      <x v="4"/>
    </i>
    <i r="3">
      <x v="8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5"/>
    </i>
    <i r="3">
      <x v="9"/>
    </i>
    <i r="4">
      <x v="14"/>
    </i>
    <i r="2">
      <x v="6"/>
    </i>
    <i r="3">
      <x v="1"/>
    </i>
    <i r="4">
      <x v="17"/>
    </i>
    <i r="1">
      <x v="1"/>
    </i>
    <i r="2">
      <x v="1"/>
    </i>
    <i r="3">
      <x v="2"/>
    </i>
    <i r="4">
      <x v="13"/>
    </i>
    <i>
      <x v="1"/>
    </i>
    <i r="1">
      <x/>
    </i>
    <i r="2">
      <x/>
    </i>
    <i r="3">
      <x/>
    </i>
    <i r="4">
      <x v="15"/>
    </i>
    <i r="4">
      <x v="16"/>
    </i>
  </rowItems>
  <colFields count="1">
    <field x="20"/>
  </colFields>
  <colItems count="5">
    <i>
      <x/>
    </i>
    <i>
      <x v="1"/>
    </i>
    <i>
      <x v="2"/>
    </i>
    <i>
      <x v="3"/>
    </i>
    <i t="grand">
      <x/>
    </i>
  </colItems>
  <pageFields count="1">
    <pageField fld="18" hier="-1"/>
  </pageFields>
  <dataFields count="1">
    <dataField name="Importe" fld="21" baseField="0" baseItem="0" numFmtId="5"/>
  </dataFields>
  <formats count="56">
    <format dxfId="83">
      <pivotArea outline="0" collapsedLevelsAreSubtotals="1" fieldPosition="0"/>
    </format>
    <format dxfId="82">
      <pivotArea dataOnly="0" labelOnly="1" outline="0" axis="axisValues" fieldPosition="0"/>
    </format>
    <format dxfId="81">
      <pivotArea type="origin" dataOnly="0" labelOnly="1" outline="0" fieldPosition="0"/>
    </format>
    <format dxfId="80">
      <pivotArea field="9" type="button" dataOnly="0" labelOnly="1" outline="0"/>
    </format>
    <format dxfId="79">
      <pivotArea field="20" type="button" dataOnly="0" labelOnly="1" outline="0" axis="axisCol" fieldPosition="0"/>
    </format>
    <format dxfId="78">
      <pivotArea field="-2" type="button" dataOnly="0" labelOnly="1" outline="0" axis="axisValues" fieldPosition="0"/>
    </format>
    <format dxfId="77">
      <pivotArea type="topRight" dataOnly="0" labelOnly="1" outline="0" fieldPosition="0"/>
    </format>
    <format dxfId="76">
      <pivotArea outline="0" collapsedLevelsAreSubtotals="1" fieldPosition="0"/>
    </format>
    <format dxfId="75">
      <pivotArea outline="0" collapsedLevelsAreSubtotals="1" fieldPosition="0">
        <references count="2">
          <reference field="4294967294" count="1" selected="0">
            <x v="0"/>
          </reference>
          <reference field="20" count="1" selected="0">
            <x v="0"/>
          </reference>
        </references>
      </pivotArea>
    </format>
    <format dxfId="74">
      <pivotArea field="20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73">
      <pivotArea dataOnly="0" labelOnly="1" outline="0" fieldPosition="0">
        <references count="2">
          <reference field="4294967294" count="1">
            <x v="0"/>
          </reference>
          <reference field="20" count="1" selected="0">
            <x v="0"/>
          </reference>
        </references>
      </pivotArea>
    </format>
    <format dxfId="72">
      <pivotArea dataOnly="0" labelOnly="1" outline="0" fieldPosition="0">
        <references count="2">
          <reference field="4294967294" count="1">
            <x v="0"/>
          </reference>
          <reference field="20" count="1" selected="0">
            <x v="1"/>
          </reference>
        </references>
      </pivotArea>
    </format>
    <format dxfId="71">
      <pivotArea dataOnly="0" labelOnly="1" outline="0" fieldPosition="0">
        <references count="2">
          <reference field="4294967294" count="1">
            <x v="0"/>
          </reference>
          <reference field="20" count="1" selected="0">
            <x v="2"/>
          </reference>
        </references>
      </pivotArea>
    </format>
    <format dxfId="70">
      <pivotArea dataOnly="0" labelOnly="1" outline="0" fieldPosition="0">
        <references count="2">
          <reference field="4294967294" count="1">
            <x v="0"/>
          </reference>
          <reference field="20" count="1" selected="0">
            <x v="3"/>
          </reference>
        </references>
      </pivotArea>
    </format>
    <format dxfId="69">
      <pivotArea outline="0" fieldPosition="0">
        <references count="1">
          <reference field="4294967294" count="1">
            <x v="0"/>
          </reference>
        </references>
      </pivotArea>
    </format>
    <format dxfId="68">
      <pivotArea dataOnly="0" labelOnly="1" outline="0" fieldPosition="0">
        <references count="2">
          <reference field="4294967294" count="1">
            <x v="0"/>
          </reference>
          <reference field="20" count="1" selected="0">
            <x v="0"/>
          </reference>
        </references>
      </pivotArea>
    </format>
    <format dxfId="67">
      <pivotArea outline="0" collapsedLevelsAreSubtotals="1" fieldPosition="0"/>
    </format>
    <format dxfId="66">
      <pivotArea outline="0" collapsedLevelsAreSubtotals="1" fieldPosition="0"/>
    </format>
    <format dxfId="65">
      <pivotArea dataOnly="0" labelOnly="1" fieldPosition="0">
        <references count="1">
          <reference field="17" count="0"/>
        </references>
      </pivotArea>
    </format>
    <format dxfId="64">
      <pivotArea field="17" type="button" dataOnly="0" labelOnly="1" outline="0" axis="axisRow" fieldPosition="4"/>
    </format>
    <format dxfId="63">
      <pivotArea dataOnly="0" labelOnly="1" fieldPosition="0">
        <references count="1">
          <reference field="20" count="0"/>
        </references>
      </pivotArea>
    </format>
    <format dxfId="62">
      <pivotArea field="20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61">
      <pivotArea dataOnly="0" labelOnly="1" outline="0" fieldPosition="0">
        <references count="2">
          <reference field="4294967294" count="1">
            <x v="0"/>
          </reference>
          <reference field="20" count="1" selected="0">
            <x v="0"/>
          </reference>
        </references>
      </pivotArea>
    </format>
    <format dxfId="60">
      <pivotArea dataOnly="0" labelOnly="1" outline="0" fieldPosition="0">
        <references count="2">
          <reference field="4294967294" count="1">
            <x v="0"/>
          </reference>
          <reference field="20" count="1" selected="0">
            <x v="1"/>
          </reference>
        </references>
      </pivotArea>
    </format>
    <format dxfId="59">
      <pivotArea dataOnly="0" labelOnly="1" outline="0" fieldPosition="0">
        <references count="2">
          <reference field="4294967294" count="1">
            <x v="0"/>
          </reference>
          <reference field="20" count="1" selected="0">
            <x v="2"/>
          </reference>
        </references>
      </pivotArea>
    </format>
    <format dxfId="58">
      <pivotArea dataOnly="0" labelOnly="1" outline="0" fieldPosition="0">
        <references count="2">
          <reference field="4294967294" count="1">
            <x v="0"/>
          </reference>
          <reference field="20" count="1" selected="0">
            <x v="3"/>
          </reference>
        </references>
      </pivotArea>
    </format>
    <format dxfId="57">
      <pivotArea grandRow="1" outline="0" collapsedLevelsAreSubtotals="1" fieldPosition="0"/>
    </format>
    <format dxfId="56">
      <pivotArea dataOnly="0" labelOnly="1" grandRow="1" outline="0" fieldPosition="0"/>
    </format>
    <format dxfId="55">
      <pivotArea dataOnly="0" labelOnly="1" fieldPosition="0">
        <references count="1">
          <reference field="13" count="1">
            <x v="0"/>
          </reference>
        </references>
      </pivotArea>
    </format>
    <format dxfId="54">
      <pivotArea dataOnly="0" labelOnly="1" fieldPosition="0">
        <references count="1">
          <reference field="13" count="1">
            <x v="1"/>
          </reference>
        </references>
      </pivotArea>
    </format>
    <format dxfId="53">
      <pivotArea dataOnly="0" labelOnly="1" fieldPosition="0">
        <references count="2">
          <reference field="13" count="1" selected="0">
            <x v="0"/>
          </reference>
          <reference field="14" count="1">
            <x v="0"/>
          </reference>
        </references>
      </pivotArea>
    </format>
    <format dxfId="52">
      <pivotArea dataOnly="0" labelOnly="1" fieldPosition="0">
        <references count="2">
          <reference field="13" count="1" selected="0">
            <x v="0"/>
          </reference>
          <reference field="14" count="1">
            <x v="0"/>
          </reference>
        </references>
      </pivotArea>
    </format>
    <format dxfId="51">
      <pivotArea dataOnly="0" labelOnly="1" fieldPosition="0">
        <references count="2">
          <reference field="13" count="1" selected="0">
            <x v="0"/>
          </reference>
          <reference field="14" count="1">
            <x v="0"/>
          </reference>
        </references>
      </pivotArea>
    </format>
    <format dxfId="50">
      <pivotArea dataOnly="0" labelOnly="1" fieldPosition="0">
        <references count="2">
          <reference field="13" count="1" selected="0">
            <x v="0"/>
          </reference>
          <reference field="14" count="1">
            <x v="1"/>
          </reference>
        </references>
      </pivotArea>
    </format>
    <format dxfId="49">
      <pivotArea dataOnly="0" labelOnly="1" fieldPosition="0">
        <references count="2">
          <reference field="13" count="1" selected="0">
            <x v="1"/>
          </reference>
          <reference field="14" count="1">
            <x v="0"/>
          </reference>
        </references>
      </pivotArea>
    </format>
    <format dxfId="48">
      <pivotArea dataOnly="0" labelOnly="1" fieldPosition="0">
        <references count="3">
          <reference field="11" count="1">
            <x v="2"/>
          </reference>
          <reference field="13" count="1" selected="0">
            <x v="0"/>
          </reference>
          <reference field="14" count="1" selected="0">
            <x v="0"/>
          </reference>
        </references>
      </pivotArea>
    </format>
    <format dxfId="47">
      <pivotArea dataOnly="0" labelOnly="1" fieldPosition="0">
        <references count="3">
          <reference field="11" count="1">
            <x v="2"/>
          </reference>
          <reference field="13" count="1" selected="0">
            <x v="0"/>
          </reference>
          <reference field="14" count="1" selected="0">
            <x v="0"/>
          </reference>
        </references>
      </pivotArea>
    </format>
    <format dxfId="46">
      <pivotArea dataOnly="0" labelOnly="1" fieldPosition="0">
        <references count="3">
          <reference field="11" count="1">
            <x v="2"/>
          </reference>
          <reference field="13" count="1" selected="0">
            <x v="0"/>
          </reference>
          <reference field="14" count="1" selected="0">
            <x v="0"/>
          </reference>
        </references>
      </pivotArea>
    </format>
    <format dxfId="45">
      <pivotArea dataOnly="0" labelOnly="1" fieldPosition="0">
        <references count="3">
          <reference field="11" count="1">
            <x v="2"/>
          </reference>
          <reference field="13" count="1" selected="0">
            <x v="0"/>
          </reference>
          <reference field="14" count="1" selected="0">
            <x v="0"/>
          </reference>
        </references>
      </pivotArea>
    </format>
    <format dxfId="44">
      <pivotArea dataOnly="0" labelOnly="1" fieldPosition="0">
        <references count="3">
          <reference field="11" count="1">
            <x v="3"/>
          </reference>
          <reference field="13" count="1" selected="0">
            <x v="0"/>
          </reference>
          <reference field="14" count="1" selected="0">
            <x v="0"/>
          </reference>
        </references>
      </pivotArea>
    </format>
    <format dxfId="43">
      <pivotArea dataOnly="0" labelOnly="1" fieldPosition="0">
        <references count="3">
          <reference field="11" count="1">
            <x v="4"/>
          </reference>
          <reference field="13" count="1" selected="0">
            <x v="0"/>
          </reference>
          <reference field="14" count="1" selected="0">
            <x v="0"/>
          </reference>
        </references>
      </pivotArea>
    </format>
    <format dxfId="42">
      <pivotArea dataOnly="0" labelOnly="1" fieldPosition="0">
        <references count="3">
          <reference field="11" count="1">
            <x v="5"/>
          </reference>
          <reference field="13" count="1" selected="0">
            <x v="0"/>
          </reference>
          <reference field="14" count="1" selected="0">
            <x v="0"/>
          </reference>
        </references>
      </pivotArea>
    </format>
    <format dxfId="41">
      <pivotArea dataOnly="0" labelOnly="1" fieldPosition="0">
        <references count="3">
          <reference field="11" count="1">
            <x v="6"/>
          </reference>
          <reference field="13" count="1" selected="0">
            <x v="0"/>
          </reference>
          <reference field="14" count="1" selected="0">
            <x v="0"/>
          </reference>
        </references>
      </pivotArea>
    </format>
    <format dxfId="40">
      <pivotArea dataOnly="0" labelOnly="1" fieldPosition="0">
        <references count="3">
          <reference field="11" count="1">
            <x v="1"/>
          </reference>
          <reference field="13" count="1" selected="0">
            <x v="0"/>
          </reference>
          <reference field="14" count="1" selected="0">
            <x v="1"/>
          </reference>
        </references>
      </pivotArea>
    </format>
    <format dxfId="39">
      <pivotArea dataOnly="0" labelOnly="1" fieldPosition="0">
        <references count="3">
          <reference field="11" count="1">
            <x v="0"/>
          </reference>
          <reference field="13" count="1" selected="0">
            <x v="1"/>
          </reference>
          <reference field="14" count="1" selected="0">
            <x v="0"/>
          </reference>
        </references>
      </pivotArea>
    </format>
    <format dxfId="38">
      <pivotArea dataOnly="0" labelOnly="1" fieldPosition="0">
        <references count="4">
          <reference field="11" count="1" selected="0">
            <x v="2"/>
          </reference>
          <reference field="12" count="1">
            <x v="3"/>
          </reference>
          <reference field="13" count="1" selected="0">
            <x v="0"/>
          </reference>
          <reference field="14" count="1" selected="0">
            <x v="0"/>
          </reference>
        </references>
      </pivotArea>
    </format>
    <format dxfId="37">
      <pivotArea dataOnly="0" labelOnly="1" fieldPosition="0">
        <references count="4">
          <reference field="11" count="1" selected="0">
            <x v="2"/>
          </reference>
          <reference field="12" count="1">
            <x v="4"/>
          </reference>
          <reference field="13" count="1" selected="0">
            <x v="0"/>
          </reference>
          <reference field="14" count="1" selected="0">
            <x v="0"/>
          </reference>
        </references>
      </pivotArea>
    </format>
    <format dxfId="36">
      <pivotArea dataOnly="0" labelOnly="1" fieldPosition="0">
        <references count="4">
          <reference field="11" count="1" selected="0">
            <x v="2"/>
          </reference>
          <reference field="12" count="1">
            <x v="5"/>
          </reference>
          <reference field="13" count="1" selected="0">
            <x v="0"/>
          </reference>
          <reference field="14" count="1" selected="0">
            <x v="0"/>
          </reference>
        </references>
      </pivotArea>
    </format>
    <format dxfId="35">
      <pivotArea dataOnly="0" labelOnly="1" fieldPosition="0">
        <references count="4">
          <reference field="11" count="1" selected="0">
            <x v="3"/>
          </reference>
          <reference field="12" count="1">
            <x v="6"/>
          </reference>
          <reference field="13" count="1" selected="0">
            <x v="0"/>
          </reference>
          <reference field="14" count="1" selected="0">
            <x v="0"/>
          </reference>
        </references>
      </pivotArea>
    </format>
    <format dxfId="34">
      <pivotArea dataOnly="0" labelOnly="1" fieldPosition="0">
        <references count="4">
          <reference field="11" count="1" selected="0">
            <x v="3"/>
          </reference>
          <reference field="12" count="1">
            <x v="7"/>
          </reference>
          <reference field="13" count="1" selected="0">
            <x v="0"/>
          </reference>
          <reference field="14" count="1" selected="0">
            <x v="0"/>
          </reference>
        </references>
      </pivotArea>
    </format>
    <format dxfId="33">
      <pivotArea dataOnly="0" labelOnly="1" fieldPosition="0">
        <references count="4">
          <reference field="11" count="1" selected="0">
            <x v="4"/>
          </reference>
          <reference field="12" count="1">
            <x v="8"/>
          </reference>
          <reference field="13" count="1" selected="0">
            <x v="0"/>
          </reference>
          <reference field="14" count="1" selected="0">
            <x v="0"/>
          </reference>
        </references>
      </pivotArea>
    </format>
    <format dxfId="32">
      <pivotArea dataOnly="0" labelOnly="1" fieldPosition="0">
        <references count="4">
          <reference field="11" count="1" selected="0">
            <x v="5"/>
          </reference>
          <reference field="12" count="1">
            <x v="9"/>
          </reference>
          <reference field="13" count="1" selected="0">
            <x v="0"/>
          </reference>
          <reference field="14" count="1" selected="0">
            <x v="0"/>
          </reference>
        </references>
      </pivotArea>
    </format>
    <format dxfId="31">
      <pivotArea dataOnly="0" labelOnly="1" fieldPosition="0">
        <references count="4">
          <reference field="11" count="1" selected="0">
            <x v="6"/>
          </reference>
          <reference field="12" count="1">
            <x v="1"/>
          </reference>
          <reference field="13" count="1" selected="0">
            <x v="0"/>
          </reference>
          <reference field="14" count="1" selected="0">
            <x v="0"/>
          </reference>
        </references>
      </pivotArea>
    </format>
    <format dxfId="30">
      <pivotArea dataOnly="0" labelOnly="1" fieldPosition="0">
        <references count="4">
          <reference field="11" count="1" selected="0">
            <x v="1"/>
          </reference>
          <reference field="12" count="1">
            <x v="2"/>
          </reference>
          <reference field="13" count="1" selected="0">
            <x v="0"/>
          </reference>
          <reference field="14" count="1" selected="0">
            <x v="1"/>
          </reference>
        </references>
      </pivotArea>
    </format>
    <format dxfId="29">
      <pivotArea dataOnly="0" labelOnly="1" fieldPosition="0">
        <references count="4">
          <reference field="11" count="1" selected="0">
            <x v="0"/>
          </reference>
          <reference field="12" count="1">
            <x v="0"/>
          </reference>
          <reference field="13" count="1" selected="0">
            <x v="1"/>
          </reference>
          <reference field="14" count="1" selected="0">
            <x v="0"/>
          </reference>
        </references>
      </pivotArea>
    </format>
    <format dxfId="28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6" name="Tabla_Gtos_Ingresos7" displayName="Tabla_Gtos_Ingresos7" ref="A3:W578" totalsRowShown="0" headerRowDxfId="108" dataDxfId="107">
  <autoFilter ref="A3:W578"/>
  <sortState ref="A4:G578">
    <sortCondition ref="B6:B581"/>
  </sortState>
  <tableColumns count="23">
    <tableColumn id="1" name="Asiento" dataDxfId="106"/>
    <tableColumn id="2" name="Fecha" dataDxfId="105"/>
    <tableColumn id="3" name="Subcuenta" dataDxfId="104"/>
    <tableColumn id="4" name="Titulo Subcuenta" dataDxfId="103"/>
    <tableColumn id="5" name="Descripción" dataDxfId="102"/>
    <tableColumn id="6" name="Debe" dataDxfId="101"/>
    <tableColumn id="7" name="Haber" dataDxfId="100"/>
    <tableColumn id="8" name="4 digitos" dataDxfId="99">
      <calculatedColumnFormula>MID(Tabla_Gtos_Ingresos7[[#This Row],[Subcuenta]],1,4)</calculatedColumnFormula>
    </tableColumn>
    <tableColumn id="9" name="3 digitos" dataDxfId="98">
      <calculatedColumnFormula>VALUE(MID(Tabla_Gtos_Ingresos7[[#This Row],[4 digitos]],1,3))</calculatedColumnFormula>
    </tableColumn>
    <tableColumn id="15" name="2 digitos" dataDxfId="97">
      <calculatedColumnFormula>VALUE(MID(Tabla_Gtos_Ingresos7[[#This Row],[3 digitos]],1,2))</calculatedColumnFormula>
    </tableColumn>
    <tableColumn id="18" name="Grupo 1" dataDxfId="96">
      <calculatedColumnFormula>VLOOKUP(Tabla_Gtos_Ingresos7[[#This Row],[3 digitos]],PGC_Gtos_e_Ingresos[],4,FALSE)</calculatedColumnFormula>
    </tableColumn>
    <tableColumn id="21" name="Grupo 2" dataDxfId="95">
      <calculatedColumnFormula>VLOOKUP(Tabla_Gtos_Ingresos7[[#This Row],[Grupo 1]],Tabla3[],4,FALSE)</calculatedColumnFormula>
    </tableColumn>
    <tableColumn id="23" name="Subgrupo 2" dataDxfId="94">
      <calculatedColumnFormula>VLOOKUP(Tabla_Gtos_Ingresos7[[#This Row],[Grupo 1]],Tabla3[],5,FALSE)</calculatedColumnFormula>
    </tableColumn>
    <tableColumn id="19" name="GI" dataDxfId="93">
      <calculatedColumnFormula>VLOOKUP(Tabla_Gtos_Ingresos7[[#This Row],[Grupo 1]],Tabla3[],10,FALSE)</calculatedColumnFormula>
    </tableColumn>
    <tableColumn id="22" name="Tipologia" dataDxfId="92">
      <calculatedColumnFormula>VLOOKUP(Tabla_Gtos_Ingresos7[[#This Row],[Grupo 1]],Tabla3[],6,FALSE)</calculatedColumnFormula>
    </tableColumn>
    <tableColumn id="20" name="Orden" dataDxfId="91">
      <calculatedColumnFormula>VLOOKUP(Tabla_Gtos_Ingresos7[[#This Row],[Grupo 1]],Tabla3[],2,FALSE)</calculatedColumnFormula>
    </tableColumn>
    <tableColumn id="10" name="Nombre cuenta" dataDxfId="90">
      <calculatedColumnFormula>VLOOKUP(Tabla_Gtos_Ingresos7[[#This Row],[3 digitos]],PGC_Gtos_e_Ingresos[],2,FALSE)</calculatedColumnFormula>
    </tableColumn>
    <tableColumn id="16" name="Ctas" dataDxfId="89">
      <calculatedColumnFormula>Tabla_Gtos_Ingresos7[[#This Row],[3 digitos]]&amp;"/"&amp;Tabla_Gtos_Ingresos7[[#This Row],[Nombre cuenta]]</calculatedColumnFormula>
    </tableColumn>
    <tableColumn id="17" name="Año" dataDxfId="88">
      <calculatedColumnFormula>YEAR(Tabla_Gtos_Ingresos7[[#This Row],[Fecha]])</calculatedColumnFormula>
    </tableColumn>
    <tableColumn id="11" name="Mes" dataDxfId="87">
      <calculatedColumnFormula>MONTH(Tabla_Gtos_Ingresos7[[#This Row],[Fecha]])</calculatedColumnFormula>
    </tableColumn>
    <tableColumn id="12" name="Trimestre" dataDxfId="86">
      <calculatedColumnFormula>ROUNDUP(MONTH(Tabla_Gtos_Ingresos7[[#This Row],[Fecha]])/3, 0)</calculatedColumnFormula>
    </tableColumn>
    <tableColumn id="14" name="Saldo" dataDxfId="85">
      <calculatedColumnFormula>(Tabla_Gtos_Ingresos7[[#This Row],[Factor]]*Tabla_Gtos_Ingresos7[[#This Row],[Haber]])+(Tabla_Gtos_Ingresos7[[#This Row],[Factor]]*Tabla_Gtos_Ingresos7[[#This Row],[Debe]])</calculatedColumnFormula>
    </tableColumn>
    <tableColumn id="13" name="Factor" dataDxfId="84">
      <calculatedColumnFormula>VLOOKUP(Tabla_Gtos_Ingresos7[[#This Row],[3 digitos]],PGC_Gtos_e_Ingresos[],3,FALSE)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PGC_Gtos_e_Ingresos" displayName="PGC_Gtos_e_Ingresos" ref="A4:D127" totalsRowShown="0" headerRowDxfId="27" headerRowCellStyle="Normal 2">
  <autoFilter ref="A4:D127"/>
  <sortState ref="A5:D127">
    <sortCondition ref="A4:A127"/>
  </sortState>
  <tableColumns count="4">
    <tableColumn id="1" name="Código cta" dataDxfId="26" dataCellStyle="Normal 2"/>
    <tableColumn id="2" name="Ctadescripciom" dataDxfId="25" dataCellStyle="Normal 2"/>
    <tableColumn id="3" name="Factor Multiplicador" dataCellStyle="Normal 2"/>
    <tableColumn id="4" name="Grupo" dataDxfId="24" dataCellStyle="Normal 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5" name="Tabla3" displayName="Tabla3" ref="I3:R40" totalsRowShown="0" headerRowDxfId="23" dataDxfId="21" headerRowBorderDxfId="22" tableBorderDxfId="20" totalsRowBorderDxfId="19">
  <autoFilter ref="I3:R40"/>
  <sortState ref="I4:R40">
    <sortCondition ref="I3:I40"/>
  </sortState>
  <tableColumns count="10">
    <tableColumn id="10" name="Grupo" dataDxfId="18"/>
    <tableColumn id="1" name="Orden" dataDxfId="17"/>
    <tableColumn id="2" name="Cuentas" dataDxfId="16"/>
    <tableColumn id="3" name="Grupo2" dataDxfId="15"/>
    <tableColumn id="4" name="Subgrupo" dataDxfId="14"/>
    <tableColumn id="5" name="Tipología" dataDxfId="13"/>
    <tableColumn id="6" name="Nota" dataDxfId="12"/>
    <tableColumn id="7" name="Enlace" dataDxfId="11"/>
    <tableColumn id="8" name="Vinculo" dataDxfId="10"/>
    <tableColumn id="9" name="G-I" dataDxfId="9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" name="Tabla1" displayName="Tabla1" ref="A1:G32" totalsRowShown="0" headerRowDxfId="0" tableBorderDxfId="8">
  <autoFilter ref="A1:G32"/>
  <tableColumns count="7">
    <tableColumn id="1" name="Asiento" dataDxfId="7"/>
    <tableColumn id="2" name="Fecha" dataDxfId="6"/>
    <tableColumn id="3" name="Subcuenta" dataDxfId="5"/>
    <tableColumn id="4" name="Titulo Subcuenta" dataDxfId="4"/>
    <tableColumn id="5" name="Descripción" dataDxfId="3"/>
    <tableColumn id="6" name="Debe" dataDxfId="2"/>
    <tableColumn id="7" name="Haber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[notas.xlsm]n4!a1/" TargetMode="External"/><Relationship Id="rId13" Type="http://schemas.openxmlformats.org/officeDocument/2006/relationships/hyperlink" Target="http://[notas.xlsm]n6!a1/" TargetMode="External"/><Relationship Id="rId18" Type="http://schemas.openxmlformats.org/officeDocument/2006/relationships/hyperlink" Target="http://[notas.xlsm]n8!a2/" TargetMode="External"/><Relationship Id="rId26" Type="http://schemas.openxmlformats.org/officeDocument/2006/relationships/hyperlink" Target="http://[notas.xlsm]n13!a5/" TargetMode="External"/><Relationship Id="rId3" Type="http://schemas.openxmlformats.org/officeDocument/2006/relationships/hyperlink" Target="http://[notas.xlsm]n2!a1/" TargetMode="External"/><Relationship Id="rId21" Type="http://schemas.openxmlformats.org/officeDocument/2006/relationships/hyperlink" Target="http://[notas.xlsm]n11!a5/" TargetMode="External"/><Relationship Id="rId34" Type="http://schemas.openxmlformats.org/officeDocument/2006/relationships/hyperlink" Target="http://[notas.xlsm]n18!a5/" TargetMode="External"/><Relationship Id="rId7" Type="http://schemas.openxmlformats.org/officeDocument/2006/relationships/hyperlink" Target="http://[notas.xlsm]n4!a1/" TargetMode="External"/><Relationship Id="rId12" Type="http://schemas.openxmlformats.org/officeDocument/2006/relationships/hyperlink" Target="http://[notas.xlsm]n6!a1/" TargetMode="External"/><Relationship Id="rId17" Type="http://schemas.openxmlformats.org/officeDocument/2006/relationships/hyperlink" Target="http://[notas.xlsm]n7!a2/" TargetMode="External"/><Relationship Id="rId25" Type="http://schemas.openxmlformats.org/officeDocument/2006/relationships/hyperlink" Target="http://[notas.xlsm]n13!a5/" TargetMode="External"/><Relationship Id="rId33" Type="http://schemas.openxmlformats.org/officeDocument/2006/relationships/hyperlink" Target="http://[notas.xlsm]n17!a6/" TargetMode="External"/><Relationship Id="rId2" Type="http://schemas.openxmlformats.org/officeDocument/2006/relationships/hyperlink" Target="../../../../../../../../../jggomez/Desktop/La%20Palma%20Prefabricados/Notas.xlsm" TargetMode="External"/><Relationship Id="rId16" Type="http://schemas.openxmlformats.org/officeDocument/2006/relationships/hyperlink" Target="http://[notas.xlsm]n7!a1/" TargetMode="External"/><Relationship Id="rId20" Type="http://schemas.openxmlformats.org/officeDocument/2006/relationships/hyperlink" Target="http://[notas.xlsm]n10!a5/" TargetMode="External"/><Relationship Id="rId29" Type="http://schemas.openxmlformats.org/officeDocument/2006/relationships/hyperlink" Target="http://[notas.xlsm]n14!a6/" TargetMode="External"/><Relationship Id="rId1" Type="http://schemas.openxmlformats.org/officeDocument/2006/relationships/hyperlink" Target="../../../../../../../../../jggomez/Desktop/La%20Palma%20Prefabricados/Notas.xlsm" TargetMode="External"/><Relationship Id="rId6" Type="http://schemas.openxmlformats.org/officeDocument/2006/relationships/hyperlink" Target="http://[notas.xlsm]n4!a1/" TargetMode="External"/><Relationship Id="rId11" Type="http://schemas.openxmlformats.org/officeDocument/2006/relationships/hyperlink" Target="http://[notas.xlsm]n6!a1/" TargetMode="External"/><Relationship Id="rId24" Type="http://schemas.openxmlformats.org/officeDocument/2006/relationships/hyperlink" Target="http://[notas.xlsm]n12!a5/" TargetMode="External"/><Relationship Id="rId32" Type="http://schemas.openxmlformats.org/officeDocument/2006/relationships/hyperlink" Target="http://[notas.xlsm]n16!a6/" TargetMode="External"/><Relationship Id="rId5" Type="http://schemas.openxmlformats.org/officeDocument/2006/relationships/hyperlink" Target="http://[notas.xlsm]n4!a1/" TargetMode="External"/><Relationship Id="rId15" Type="http://schemas.openxmlformats.org/officeDocument/2006/relationships/hyperlink" Target="http://[notas.xlsm]n7!a1/" TargetMode="External"/><Relationship Id="rId23" Type="http://schemas.openxmlformats.org/officeDocument/2006/relationships/hyperlink" Target="http://[notas.xlsm]n12!a5/" TargetMode="External"/><Relationship Id="rId28" Type="http://schemas.openxmlformats.org/officeDocument/2006/relationships/hyperlink" Target="http://[notas.xlsm]n14!a5/" TargetMode="External"/><Relationship Id="rId36" Type="http://schemas.openxmlformats.org/officeDocument/2006/relationships/table" Target="../tables/table3.xml"/><Relationship Id="rId10" Type="http://schemas.openxmlformats.org/officeDocument/2006/relationships/hyperlink" Target="http://[notas.xlsm]n5!a1/" TargetMode="External"/><Relationship Id="rId19" Type="http://schemas.openxmlformats.org/officeDocument/2006/relationships/hyperlink" Target="http://[notas.xlsm]n9!a4/" TargetMode="External"/><Relationship Id="rId31" Type="http://schemas.openxmlformats.org/officeDocument/2006/relationships/hyperlink" Target="http://[notas.xlsm]n16!a6/" TargetMode="External"/><Relationship Id="rId4" Type="http://schemas.openxmlformats.org/officeDocument/2006/relationships/hyperlink" Target="http://[notas.xlsm]n3!a1/" TargetMode="External"/><Relationship Id="rId9" Type="http://schemas.openxmlformats.org/officeDocument/2006/relationships/hyperlink" Target="http://[notas.xlsm]n5!a1/" TargetMode="External"/><Relationship Id="rId14" Type="http://schemas.openxmlformats.org/officeDocument/2006/relationships/hyperlink" Target="http://[notas.xlsm]n7!a1/" TargetMode="External"/><Relationship Id="rId22" Type="http://schemas.openxmlformats.org/officeDocument/2006/relationships/hyperlink" Target="http://[notas.xlsm]n11!a5/" TargetMode="External"/><Relationship Id="rId27" Type="http://schemas.openxmlformats.org/officeDocument/2006/relationships/hyperlink" Target="http://[notas.xlsm]n13!a5/" TargetMode="External"/><Relationship Id="rId30" Type="http://schemas.openxmlformats.org/officeDocument/2006/relationships/hyperlink" Target="http://[notas.xlsm]n15!a6/" TargetMode="External"/><Relationship Id="rId35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578"/>
  <sheetViews>
    <sheetView workbookViewId="0">
      <selection activeCell="A3" sqref="A3:G34"/>
    </sheetView>
  </sheetViews>
  <sheetFormatPr baseColWidth="10" defaultRowHeight="12.75" x14ac:dyDescent="0.2"/>
  <cols>
    <col min="1" max="1" width="10" bestFit="1" customWidth="1"/>
    <col min="8" max="8" width="7.85546875" customWidth="1"/>
    <col min="9" max="9" width="7.140625" customWidth="1"/>
    <col min="10" max="10" width="10" bestFit="1" customWidth="1"/>
    <col min="11" max="11" width="4.85546875" customWidth="1"/>
    <col min="12" max="12" width="13.85546875" customWidth="1"/>
    <col min="13" max="13" width="5.5703125" customWidth="1"/>
    <col min="14" max="14" width="8.140625" bestFit="1" customWidth="1"/>
    <col min="15" max="15" width="6.42578125" style="31" bestFit="1" customWidth="1"/>
    <col min="16" max="16" width="6.7109375" bestFit="1" customWidth="1"/>
    <col min="17" max="17" width="11.28515625" style="31" bestFit="1" customWidth="1"/>
    <col min="18" max="18" width="5.5703125" customWidth="1"/>
    <col min="19" max="19" width="5.5703125" style="31" customWidth="1"/>
    <col min="20" max="20" width="10" customWidth="1"/>
    <col min="21" max="21" width="7.140625" customWidth="1"/>
  </cols>
  <sheetData>
    <row r="3" spans="1:23" x14ac:dyDescent="0.2">
      <c r="A3" s="1" t="s">
        <v>3</v>
      </c>
      <c r="B3" s="1" t="s">
        <v>4</v>
      </c>
      <c r="C3" s="1" t="s">
        <v>0</v>
      </c>
      <c r="D3" s="10" t="s">
        <v>718</v>
      </c>
      <c r="E3" s="1" t="s">
        <v>5</v>
      </c>
      <c r="F3" s="1" t="s">
        <v>6</v>
      </c>
      <c r="G3" s="1" t="s">
        <v>7</v>
      </c>
      <c r="H3" s="39" t="s">
        <v>62</v>
      </c>
      <c r="I3" s="39" t="s">
        <v>63</v>
      </c>
      <c r="J3" s="39" t="s">
        <v>64</v>
      </c>
      <c r="K3" s="39" t="s">
        <v>947</v>
      </c>
      <c r="L3" s="39" t="s">
        <v>948</v>
      </c>
      <c r="M3" s="39" t="s">
        <v>961</v>
      </c>
      <c r="N3" s="39" t="s">
        <v>946</v>
      </c>
      <c r="O3" s="39" t="s">
        <v>949</v>
      </c>
      <c r="P3" s="39" t="s">
        <v>720</v>
      </c>
      <c r="Q3" s="39" t="s">
        <v>931</v>
      </c>
      <c r="R3" s="39" t="s">
        <v>65</v>
      </c>
      <c r="S3" s="39" t="s">
        <v>936</v>
      </c>
      <c r="T3" s="39" t="s">
        <v>932</v>
      </c>
      <c r="U3" s="39" t="s">
        <v>933</v>
      </c>
      <c r="V3" s="39" t="s">
        <v>2</v>
      </c>
      <c r="W3" s="39" t="s">
        <v>934</v>
      </c>
    </row>
    <row r="4" spans="1:23" x14ac:dyDescent="0.2">
      <c r="A4" s="1">
        <v>175</v>
      </c>
      <c r="B4" s="12">
        <v>40210</v>
      </c>
      <c r="C4" s="13">
        <v>60600001</v>
      </c>
      <c r="D4" s="9" t="s">
        <v>10</v>
      </c>
      <c r="E4" s="1" t="s">
        <v>258</v>
      </c>
      <c r="F4" s="11">
        <v>0</v>
      </c>
      <c r="G4" s="11">
        <v>6.29</v>
      </c>
      <c r="H4" s="26" t="str">
        <f>MID(Tabla_Gtos_Ingresos7[[#This Row],[Subcuenta]],1,4)</f>
        <v>6060</v>
      </c>
      <c r="I4" s="27">
        <f>VALUE(MID(Tabla_Gtos_Ingresos7[[#This Row],[4 digitos]],1,3))</f>
        <v>606</v>
      </c>
      <c r="J4" s="27">
        <f>VALUE(MID(Tabla_Gtos_Ingresos7[[#This Row],[3 digitos]],1,2))</f>
        <v>60</v>
      </c>
      <c r="K4" s="28" t="str">
        <f>VLOOKUP(Tabla_Gtos_Ingresos7[[#This Row],[3 digitos]],PGC_Gtos_e_Ingresos[],4,FALSE)</f>
        <v>4.a</v>
      </c>
      <c r="L4" s="30" t="str">
        <f>VLOOKUP(Tabla_Gtos_Ingresos7[[#This Row],[Grupo 1]],Tabla3[],4,FALSE)</f>
        <v>4. Aprovisionamientos</v>
      </c>
      <c r="M4" s="30" t="str">
        <f>VLOOKUP(Tabla_Gtos_Ingresos7[[#This Row],[Grupo 1]],Tabla3[],5,FALSE)</f>
        <v>4.a Consumos de Mercaderias</v>
      </c>
      <c r="N4" s="28" t="str">
        <f>VLOOKUP(Tabla_Gtos_Ingresos7[[#This Row],[Grupo 1]],Tabla3[],10,FALSE)</f>
        <v>G</v>
      </c>
      <c r="O4" s="28" t="str">
        <f>VLOOKUP(Tabla_Gtos_Ingresos7[[#This Row],[Grupo 1]],Tabla3[],6,FALSE)</f>
        <v>Explotación</v>
      </c>
      <c r="P4" s="28">
        <f>VLOOKUP(Tabla_Gtos_Ingresos7[[#This Row],[Grupo 1]],Tabla3[],2,FALSE)</f>
        <v>4</v>
      </c>
      <c r="Q4" s="29" t="str">
        <f>VLOOKUP(Tabla_Gtos_Ingresos7[[#This Row],[3 digitos]],PGC_Gtos_e_Ingresos[],2,FALSE)</f>
        <v xml:space="preserve"> Descuentos sobre compras por pronto pago</v>
      </c>
      <c r="R4" s="30" t="str">
        <f>Tabla_Gtos_Ingresos7[[#This Row],[3 digitos]]&amp;"/"&amp;Tabla_Gtos_Ingresos7[[#This Row],[Nombre cuenta]]</f>
        <v>606/ Descuentos sobre compras por pronto pago</v>
      </c>
      <c r="S4" s="30">
        <f>YEAR(Tabla_Gtos_Ingresos7[[#This Row],[Fecha]])</f>
        <v>2010</v>
      </c>
      <c r="T4" s="27">
        <f>MONTH(Tabla_Gtos_Ingresos7[[#This Row],[Fecha]])</f>
        <v>2</v>
      </c>
      <c r="U4" s="30">
        <f>ROUNDUP(MONTH(Tabla_Gtos_Ingresos7[[#This Row],[Fecha]])/3, 0)</f>
        <v>1</v>
      </c>
      <c r="V4" s="30">
        <f>(Tabla_Gtos_Ingresos7[[#This Row],[Factor]]*Tabla_Gtos_Ingresos7[[#This Row],[Haber]])+(Tabla_Gtos_Ingresos7[[#This Row],[Factor]]*Tabla_Gtos_Ingresos7[[#This Row],[Debe]])</f>
        <v>6.29</v>
      </c>
      <c r="W4" s="30">
        <f>VLOOKUP(Tabla_Gtos_Ingresos7[[#This Row],[3 digitos]],PGC_Gtos_e_Ingresos[],3,FALSE)</f>
        <v>1</v>
      </c>
    </row>
    <row r="5" spans="1:23" x14ac:dyDescent="0.2">
      <c r="A5" s="1">
        <v>170</v>
      </c>
      <c r="B5" s="12">
        <v>40210</v>
      </c>
      <c r="C5" s="14">
        <v>62200008</v>
      </c>
      <c r="D5" s="1" t="s">
        <v>14</v>
      </c>
      <c r="E5" s="1" t="s">
        <v>331</v>
      </c>
      <c r="F5" s="11">
        <v>1020</v>
      </c>
      <c r="G5" s="11">
        <v>0</v>
      </c>
      <c r="H5" s="26" t="str">
        <f>MID(Tabla_Gtos_Ingresos7[[#This Row],[Subcuenta]],1,4)</f>
        <v>6220</v>
      </c>
      <c r="I5" s="27">
        <f>VALUE(MID(Tabla_Gtos_Ingresos7[[#This Row],[4 digitos]],1,3))</f>
        <v>622</v>
      </c>
      <c r="J5" s="27">
        <f>VALUE(MID(Tabla_Gtos_Ingresos7[[#This Row],[3 digitos]],1,2))</f>
        <v>62</v>
      </c>
      <c r="K5" s="28" t="str">
        <f>VLOOKUP(Tabla_Gtos_Ingresos7[[#This Row],[3 digitos]],PGC_Gtos_e_Ingresos[],4,FALSE)</f>
        <v>7.a</v>
      </c>
      <c r="L5" s="30" t="str">
        <f>VLOOKUP(Tabla_Gtos_Ingresos7[[#This Row],[Grupo 1]],Tabla3[],4,FALSE)</f>
        <v>7. Otros Gastos de Explotación</v>
      </c>
      <c r="M5" s="30" t="str">
        <f>VLOOKUP(Tabla_Gtos_Ingresos7[[#This Row],[Grupo 1]],Tabla3[],5,FALSE)</f>
        <v>7.a Servicios Exteriores</v>
      </c>
      <c r="N5" s="28" t="str">
        <f>VLOOKUP(Tabla_Gtos_Ingresos7[[#This Row],[Grupo 1]],Tabla3[],10,FALSE)</f>
        <v>G</v>
      </c>
      <c r="O5" s="28" t="str">
        <f>VLOOKUP(Tabla_Gtos_Ingresos7[[#This Row],[Grupo 1]],Tabla3[],6,FALSE)</f>
        <v>Explotación</v>
      </c>
      <c r="P5" s="28">
        <f>VLOOKUP(Tabla_Gtos_Ingresos7[[#This Row],[Grupo 1]],Tabla3[],2,FALSE)</f>
        <v>7</v>
      </c>
      <c r="Q5" s="29" t="str">
        <f>VLOOKUP(Tabla_Gtos_Ingresos7[[#This Row],[3 digitos]],PGC_Gtos_e_Ingresos[],2,FALSE)</f>
        <v xml:space="preserve"> Reparaciones y conservación</v>
      </c>
      <c r="R5" s="30" t="str">
        <f>Tabla_Gtos_Ingresos7[[#This Row],[3 digitos]]&amp;"/"&amp;Tabla_Gtos_Ingresos7[[#This Row],[Nombre cuenta]]</f>
        <v>622/ Reparaciones y conservación</v>
      </c>
      <c r="S5" s="30">
        <f>YEAR(Tabla_Gtos_Ingresos7[[#This Row],[Fecha]])</f>
        <v>2010</v>
      </c>
      <c r="T5" s="27">
        <f>MONTH(Tabla_Gtos_Ingresos7[[#This Row],[Fecha]])</f>
        <v>2</v>
      </c>
      <c r="U5" s="30">
        <f>ROUNDUP(MONTH(Tabla_Gtos_Ingresos7[[#This Row],[Fecha]])/3, 0)</f>
        <v>1</v>
      </c>
      <c r="V5" s="30">
        <f>(Tabla_Gtos_Ingresos7[[#This Row],[Factor]]*Tabla_Gtos_Ingresos7[[#This Row],[Haber]])+(Tabla_Gtos_Ingresos7[[#This Row],[Factor]]*Tabla_Gtos_Ingresos7[[#This Row],[Debe]])</f>
        <v>-1020</v>
      </c>
      <c r="W5" s="30">
        <f>VLOOKUP(Tabla_Gtos_Ingresos7[[#This Row],[3 digitos]],PGC_Gtos_e_Ingresos[],3,FALSE)</f>
        <v>-1</v>
      </c>
    </row>
    <row r="6" spans="1:23" x14ac:dyDescent="0.2">
      <c r="A6" s="1">
        <v>1716</v>
      </c>
      <c r="B6" s="12">
        <v>40391</v>
      </c>
      <c r="C6" s="13">
        <v>60200005</v>
      </c>
      <c r="D6" s="9" t="s">
        <v>8</v>
      </c>
      <c r="E6" s="1" t="s">
        <v>282</v>
      </c>
      <c r="F6" s="11">
        <v>304.32</v>
      </c>
      <c r="G6" s="11">
        <v>0</v>
      </c>
      <c r="H6" s="26" t="str">
        <f>MID(Tabla_Gtos_Ingresos7[[#This Row],[Subcuenta]],1,4)</f>
        <v>6020</v>
      </c>
      <c r="I6" s="27">
        <f>VALUE(MID(Tabla_Gtos_Ingresos7[[#This Row],[4 digitos]],1,3))</f>
        <v>602</v>
      </c>
      <c r="J6" s="27">
        <f>VALUE(MID(Tabla_Gtos_Ingresos7[[#This Row],[3 digitos]],1,2))</f>
        <v>60</v>
      </c>
      <c r="K6" s="28" t="str">
        <f>VLOOKUP(Tabla_Gtos_Ingresos7[[#This Row],[3 digitos]],PGC_Gtos_e_Ingresos[],4,FALSE)</f>
        <v>4.b</v>
      </c>
      <c r="L6" s="30" t="str">
        <f>VLOOKUP(Tabla_Gtos_Ingresos7[[#This Row],[Grupo 1]],Tabla3[],4,FALSE)</f>
        <v>4. Aprovisionamientos</v>
      </c>
      <c r="M6" s="30" t="str">
        <f>VLOOKUP(Tabla_Gtos_Ingresos7[[#This Row],[Grupo 1]],Tabla3[],5,FALSE)</f>
        <v>4.b Consumos MP y otros</v>
      </c>
      <c r="N6" s="28" t="str">
        <f>VLOOKUP(Tabla_Gtos_Ingresos7[[#This Row],[Grupo 1]],Tabla3[],10,FALSE)</f>
        <v>G</v>
      </c>
      <c r="O6" s="28" t="str">
        <f>VLOOKUP(Tabla_Gtos_Ingresos7[[#This Row],[Grupo 1]],Tabla3[],6,FALSE)</f>
        <v>Explotación</v>
      </c>
      <c r="P6" s="28">
        <f>VLOOKUP(Tabla_Gtos_Ingresos7[[#This Row],[Grupo 1]],Tabla3[],2,FALSE)</f>
        <v>4</v>
      </c>
      <c r="Q6" s="29" t="str">
        <f>VLOOKUP(Tabla_Gtos_Ingresos7[[#This Row],[3 digitos]],PGC_Gtos_e_Ingresos[],2,FALSE)</f>
        <v xml:space="preserve"> Compras de otros aprovisionamientos</v>
      </c>
      <c r="R6" s="30" t="str">
        <f>Tabla_Gtos_Ingresos7[[#This Row],[3 digitos]]&amp;"/"&amp;Tabla_Gtos_Ingresos7[[#This Row],[Nombre cuenta]]</f>
        <v>602/ Compras de otros aprovisionamientos</v>
      </c>
      <c r="S6" s="30">
        <f>YEAR(Tabla_Gtos_Ingresos7[[#This Row],[Fecha]])</f>
        <v>2010</v>
      </c>
      <c r="T6" s="27">
        <f>MONTH(Tabla_Gtos_Ingresos7[[#This Row],[Fecha]])</f>
        <v>8</v>
      </c>
      <c r="U6" s="30">
        <f>ROUNDUP(MONTH(Tabla_Gtos_Ingresos7[[#This Row],[Fecha]])/3, 0)</f>
        <v>3</v>
      </c>
      <c r="V6" s="30">
        <f>(Tabla_Gtos_Ingresos7[[#This Row],[Factor]]*Tabla_Gtos_Ingresos7[[#This Row],[Haber]])+(Tabla_Gtos_Ingresos7[[#This Row],[Factor]]*Tabla_Gtos_Ingresos7[[#This Row],[Debe]])</f>
        <v>-304.32</v>
      </c>
      <c r="W6" s="30">
        <f>VLOOKUP(Tabla_Gtos_Ingresos7[[#This Row],[3 digitos]],PGC_Gtos_e_Ingresos[],3,FALSE)</f>
        <v>-1</v>
      </c>
    </row>
    <row r="7" spans="1:23" x14ac:dyDescent="0.2">
      <c r="A7" s="1">
        <v>1946</v>
      </c>
      <c r="B7" s="12">
        <v>40422</v>
      </c>
      <c r="C7" s="14">
        <v>62400002</v>
      </c>
      <c r="D7" s="1" t="s">
        <v>16</v>
      </c>
      <c r="E7" s="2" t="s">
        <v>421</v>
      </c>
      <c r="F7" s="11">
        <v>44</v>
      </c>
      <c r="G7" s="11">
        <v>0</v>
      </c>
      <c r="H7" s="26" t="str">
        <f>MID(Tabla_Gtos_Ingresos7[[#This Row],[Subcuenta]],1,4)</f>
        <v>6240</v>
      </c>
      <c r="I7" s="27">
        <f>VALUE(MID(Tabla_Gtos_Ingresos7[[#This Row],[4 digitos]],1,3))</f>
        <v>624</v>
      </c>
      <c r="J7" s="27">
        <f>VALUE(MID(Tabla_Gtos_Ingresos7[[#This Row],[3 digitos]],1,2))</f>
        <v>62</v>
      </c>
      <c r="K7" s="28" t="str">
        <f>VLOOKUP(Tabla_Gtos_Ingresos7[[#This Row],[3 digitos]],PGC_Gtos_e_Ingresos[],4,FALSE)</f>
        <v>7.a</v>
      </c>
      <c r="L7" s="30" t="str">
        <f>VLOOKUP(Tabla_Gtos_Ingresos7[[#This Row],[Grupo 1]],Tabla3[],4,FALSE)</f>
        <v>7. Otros Gastos de Explotación</v>
      </c>
      <c r="M7" s="30" t="str">
        <f>VLOOKUP(Tabla_Gtos_Ingresos7[[#This Row],[Grupo 1]],Tabla3[],5,FALSE)</f>
        <v>7.a Servicios Exteriores</v>
      </c>
      <c r="N7" s="28" t="str">
        <f>VLOOKUP(Tabla_Gtos_Ingresos7[[#This Row],[Grupo 1]],Tabla3[],10,FALSE)</f>
        <v>G</v>
      </c>
      <c r="O7" s="28" t="str">
        <f>VLOOKUP(Tabla_Gtos_Ingresos7[[#This Row],[Grupo 1]],Tabla3[],6,FALSE)</f>
        <v>Explotación</v>
      </c>
      <c r="P7" s="28">
        <f>VLOOKUP(Tabla_Gtos_Ingresos7[[#This Row],[Grupo 1]],Tabla3[],2,FALSE)</f>
        <v>7</v>
      </c>
      <c r="Q7" s="29" t="str">
        <f>VLOOKUP(Tabla_Gtos_Ingresos7[[#This Row],[3 digitos]],PGC_Gtos_e_Ingresos[],2,FALSE)</f>
        <v xml:space="preserve"> Transportes</v>
      </c>
      <c r="R7" s="30" t="str">
        <f>Tabla_Gtos_Ingresos7[[#This Row],[3 digitos]]&amp;"/"&amp;Tabla_Gtos_Ingresos7[[#This Row],[Nombre cuenta]]</f>
        <v>624/ Transportes</v>
      </c>
      <c r="S7" s="30">
        <f>YEAR(Tabla_Gtos_Ingresos7[[#This Row],[Fecha]])</f>
        <v>2010</v>
      </c>
      <c r="T7" s="27">
        <f>MONTH(Tabla_Gtos_Ingresos7[[#This Row],[Fecha]])</f>
        <v>9</v>
      </c>
      <c r="U7" s="30">
        <f>ROUNDUP(MONTH(Tabla_Gtos_Ingresos7[[#This Row],[Fecha]])/3, 0)</f>
        <v>3</v>
      </c>
      <c r="V7" s="30">
        <f>(Tabla_Gtos_Ingresos7[[#This Row],[Factor]]*Tabla_Gtos_Ingresos7[[#This Row],[Haber]])+(Tabla_Gtos_Ingresos7[[#This Row],[Factor]]*Tabla_Gtos_Ingresos7[[#This Row],[Debe]])</f>
        <v>-44</v>
      </c>
      <c r="W7" s="30">
        <f>VLOOKUP(Tabla_Gtos_Ingresos7[[#This Row],[3 digitos]],PGC_Gtos_e_Ingresos[],3,FALSE)</f>
        <v>-1</v>
      </c>
    </row>
    <row r="8" spans="1:23" x14ac:dyDescent="0.2">
      <c r="A8" s="1">
        <v>1947</v>
      </c>
      <c r="B8" s="12">
        <v>40422</v>
      </c>
      <c r="C8" s="14">
        <v>62400003</v>
      </c>
      <c r="D8" s="1" t="s">
        <v>16</v>
      </c>
      <c r="E8" s="1" t="s">
        <v>422</v>
      </c>
      <c r="F8" s="11">
        <v>174.27</v>
      </c>
      <c r="G8" s="11">
        <v>0</v>
      </c>
      <c r="H8" s="26" t="str">
        <f>MID(Tabla_Gtos_Ingresos7[[#This Row],[Subcuenta]],1,4)</f>
        <v>6240</v>
      </c>
      <c r="I8" s="27">
        <f>VALUE(MID(Tabla_Gtos_Ingresos7[[#This Row],[4 digitos]],1,3))</f>
        <v>624</v>
      </c>
      <c r="J8" s="27">
        <f>VALUE(MID(Tabla_Gtos_Ingresos7[[#This Row],[3 digitos]],1,2))</f>
        <v>62</v>
      </c>
      <c r="K8" s="28" t="str">
        <f>VLOOKUP(Tabla_Gtos_Ingresos7[[#This Row],[3 digitos]],PGC_Gtos_e_Ingresos[],4,FALSE)</f>
        <v>7.a</v>
      </c>
      <c r="L8" s="30" t="str">
        <f>VLOOKUP(Tabla_Gtos_Ingresos7[[#This Row],[Grupo 1]],Tabla3[],4,FALSE)</f>
        <v>7. Otros Gastos de Explotación</v>
      </c>
      <c r="M8" s="30" t="str">
        <f>VLOOKUP(Tabla_Gtos_Ingresos7[[#This Row],[Grupo 1]],Tabla3[],5,FALSE)</f>
        <v>7.a Servicios Exteriores</v>
      </c>
      <c r="N8" s="28" t="str">
        <f>VLOOKUP(Tabla_Gtos_Ingresos7[[#This Row],[Grupo 1]],Tabla3[],10,FALSE)</f>
        <v>G</v>
      </c>
      <c r="O8" s="28" t="str">
        <f>VLOOKUP(Tabla_Gtos_Ingresos7[[#This Row],[Grupo 1]],Tabla3[],6,FALSE)</f>
        <v>Explotación</v>
      </c>
      <c r="P8" s="28">
        <f>VLOOKUP(Tabla_Gtos_Ingresos7[[#This Row],[Grupo 1]],Tabla3[],2,FALSE)</f>
        <v>7</v>
      </c>
      <c r="Q8" s="29" t="str">
        <f>VLOOKUP(Tabla_Gtos_Ingresos7[[#This Row],[3 digitos]],PGC_Gtos_e_Ingresos[],2,FALSE)</f>
        <v xml:space="preserve"> Transportes</v>
      </c>
      <c r="R8" s="30" t="str">
        <f>Tabla_Gtos_Ingresos7[[#This Row],[3 digitos]]&amp;"/"&amp;Tabla_Gtos_Ingresos7[[#This Row],[Nombre cuenta]]</f>
        <v>624/ Transportes</v>
      </c>
      <c r="S8" s="30">
        <f>YEAR(Tabla_Gtos_Ingresos7[[#This Row],[Fecha]])</f>
        <v>2010</v>
      </c>
      <c r="T8" s="27">
        <f>MONTH(Tabla_Gtos_Ingresos7[[#This Row],[Fecha]])</f>
        <v>9</v>
      </c>
      <c r="U8" s="30">
        <f>ROUNDUP(MONTH(Tabla_Gtos_Ingresos7[[#This Row],[Fecha]])/3, 0)</f>
        <v>3</v>
      </c>
      <c r="V8" s="30">
        <f>(Tabla_Gtos_Ingresos7[[#This Row],[Factor]]*Tabla_Gtos_Ingresos7[[#This Row],[Haber]])+(Tabla_Gtos_Ingresos7[[#This Row],[Factor]]*Tabla_Gtos_Ingresos7[[#This Row],[Debe]])</f>
        <v>-174.27</v>
      </c>
      <c r="W8" s="30">
        <f>VLOOKUP(Tabla_Gtos_Ingresos7[[#This Row],[3 digitos]],PGC_Gtos_e_Ingresos[],3,FALSE)</f>
        <v>-1</v>
      </c>
    </row>
    <row r="9" spans="1:23" x14ac:dyDescent="0.2">
      <c r="A9" s="1">
        <v>2229</v>
      </c>
      <c r="B9" s="12">
        <v>40452</v>
      </c>
      <c r="C9" s="13">
        <v>60200013</v>
      </c>
      <c r="D9" s="9" t="s">
        <v>8</v>
      </c>
      <c r="E9" s="1" t="s">
        <v>289</v>
      </c>
      <c r="F9" s="11">
        <v>687.56</v>
      </c>
      <c r="G9" s="11">
        <v>0</v>
      </c>
      <c r="H9" s="26" t="str">
        <f>MID(Tabla_Gtos_Ingresos7[[#This Row],[Subcuenta]],1,4)</f>
        <v>6020</v>
      </c>
      <c r="I9" s="27">
        <f>VALUE(MID(Tabla_Gtos_Ingresos7[[#This Row],[4 digitos]],1,3))</f>
        <v>602</v>
      </c>
      <c r="J9" s="27">
        <f>VALUE(MID(Tabla_Gtos_Ingresos7[[#This Row],[3 digitos]],1,2))</f>
        <v>60</v>
      </c>
      <c r="K9" s="28" t="str">
        <f>VLOOKUP(Tabla_Gtos_Ingresos7[[#This Row],[3 digitos]],PGC_Gtos_e_Ingresos[],4,FALSE)</f>
        <v>4.b</v>
      </c>
      <c r="L9" s="30" t="str">
        <f>VLOOKUP(Tabla_Gtos_Ingresos7[[#This Row],[Grupo 1]],Tabla3[],4,FALSE)</f>
        <v>4. Aprovisionamientos</v>
      </c>
      <c r="M9" s="30" t="str">
        <f>VLOOKUP(Tabla_Gtos_Ingresos7[[#This Row],[Grupo 1]],Tabla3[],5,FALSE)</f>
        <v>4.b Consumos MP y otros</v>
      </c>
      <c r="N9" s="28" t="str">
        <f>VLOOKUP(Tabla_Gtos_Ingresos7[[#This Row],[Grupo 1]],Tabla3[],10,FALSE)</f>
        <v>G</v>
      </c>
      <c r="O9" s="28" t="str">
        <f>VLOOKUP(Tabla_Gtos_Ingresos7[[#This Row],[Grupo 1]],Tabla3[],6,FALSE)</f>
        <v>Explotación</v>
      </c>
      <c r="P9" s="28">
        <f>VLOOKUP(Tabla_Gtos_Ingresos7[[#This Row],[Grupo 1]],Tabla3[],2,FALSE)</f>
        <v>4</v>
      </c>
      <c r="Q9" s="29" t="str">
        <f>VLOOKUP(Tabla_Gtos_Ingresos7[[#This Row],[3 digitos]],PGC_Gtos_e_Ingresos[],2,FALSE)</f>
        <v xml:space="preserve"> Compras de otros aprovisionamientos</v>
      </c>
      <c r="R9" s="30" t="str">
        <f>Tabla_Gtos_Ingresos7[[#This Row],[3 digitos]]&amp;"/"&amp;Tabla_Gtos_Ingresos7[[#This Row],[Nombre cuenta]]</f>
        <v>602/ Compras de otros aprovisionamientos</v>
      </c>
      <c r="S9" s="30">
        <f>YEAR(Tabla_Gtos_Ingresos7[[#This Row],[Fecha]])</f>
        <v>2010</v>
      </c>
      <c r="T9" s="27">
        <f>MONTH(Tabla_Gtos_Ingresos7[[#This Row],[Fecha]])</f>
        <v>10</v>
      </c>
      <c r="U9" s="30">
        <f>ROUNDUP(MONTH(Tabla_Gtos_Ingresos7[[#This Row],[Fecha]])/3, 0)</f>
        <v>4</v>
      </c>
      <c r="V9" s="30">
        <f>(Tabla_Gtos_Ingresos7[[#This Row],[Factor]]*Tabla_Gtos_Ingresos7[[#This Row],[Haber]])+(Tabla_Gtos_Ingresos7[[#This Row],[Factor]]*Tabla_Gtos_Ingresos7[[#This Row],[Debe]])</f>
        <v>-687.56</v>
      </c>
      <c r="W9" s="30">
        <f>VLOOKUP(Tabla_Gtos_Ingresos7[[#This Row],[3 digitos]],PGC_Gtos_e_Ingresos[],3,FALSE)</f>
        <v>-1</v>
      </c>
    </row>
    <row r="10" spans="1:23" x14ac:dyDescent="0.2">
      <c r="A10" s="1">
        <v>5</v>
      </c>
      <c r="B10" s="12">
        <v>40180</v>
      </c>
      <c r="C10" s="14">
        <v>60700000</v>
      </c>
      <c r="D10" s="1" t="s">
        <v>11</v>
      </c>
      <c r="E10" s="1" t="s">
        <v>631</v>
      </c>
      <c r="F10" s="11">
        <v>3339</v>
      </c>
      <c r="G10" s="11">
        <v>0</v>
      </c>
      <c r="H10" s="26" t="str">
        <f>MID(Tabla_Gtos_Ingresos7[[#This Row],[Subcuenta]],1,4)</f>
        <v>6070</v>
      </c>
      <c r="I10" s="27">
        <f>VALUE(MID(Tabla_Gtos_Ingresos7[[#This Row],[4 digitos]],1,3))</f>
        <v>607</v>
      </c>
      <c r="J10" s="27">
        <f>VALUE(MID(Tabla_Gtos_Ingresos7[[#This Row],[3 digitos]],1,2))</f>
        <v>60</v>
      </c>
      <c r="K10" s="28" t="str">
        <f>VLOOKUP(Tabla_Gtos_Ingresos7[[#This Row],[3 digitos]],PGC_Gtos_e_Ingresos[],4,FALSE)</f>
        <v>4.c</v>
      </c>
      <c r="L10" s="30" t="str">
        <f>VLOOKUP(Tabla_Gtos_Ingresos7[[#This Row],[Grupo 1]],Tabla3[],4,FALSE)</f>
        <v>4. Aprovisionamientos</v>
      </c>
      <c r="M10" s="30" t="str">
        <f>VLOOKUP(Tabla_Gtos_Ingresos7[[#This Row],[Grupo 1]],Tabla3[],5,FALSE)</f>
        <v>4.c Trabajos Realizados por Otras Empresas</v>
      </c>
      <c r="N10" s="28" t="str">
        <f>VLOOKUP(Tabla_Gtos_Ingresos7[[#This Row],[Grupo 1]],Tabla3[],10,FALSE)</f>
        <v>G</v>
      </c>
      <c r="O10" s="28" t="str">
        <f>VLOOKUP(Tabla_Gtos_Ingresos7[[#This Row],[Grupo 1]],Tabla3[],6,FALSE)</f>
        <v>Explotación</v>
      </c>
      <c r="P10" s="28">
        <f>VLOOKUP(Tabla_Gtos_Ingresos7[[#This Row],[Grupo 1]],Tabla3[],2,FALSE)</f>
        <v>4</v>
      </c>
      <c r="Q10" s="29" t="str">
        <f>VLOOKUP(Tabla_Gtos_Ingresos7[[#This Row],[3 digitos]],PGC_Gtos_e_Ingresos[],2,FALSE)</f>
        <v xml:space="preserve"> Trabajos realizados por otras empresas</v>
      </c>
      <c r="R10" s="30" t="str">
        <f>Tabla_Gtos_Ingresos7[[#This Row],[3 digitos]]&amp;"/"&amp;Tabla_Gtos_Ingresos7[[#This Row],[Nombre cuenta]]</f>
        <v>607/ Trabajos realizados por otras empresas</v>
      </c>
      <c r="S10" s="30">
        <f>YEAR(Tabla_Gtos_Ingresos7[[#This Row],[Fecha]])</f>
        <v>2010</v>
      </c>
      <c r="T10" s="27">
        <f>MONTH(Tabla_Gtos_Ingresos7[[#This Row],[Fecha]])</f>
        <v>1</v>
      </c>
      <c r="U10" s="30">
        <f>ROUNDUP(MONTH(Tabla_Gtos_Ingresos7[[#This Row],[Fecha]])/3, 0)</f>
        <v>1</v>
      </c>
      <c r="V10" s="30">
        <f>(Tabla_Gtos_Ingresos7[[#This Row],[Factor]]*Tabla_Gtos_Ingresos7[[#This Row],[Haber]])+(Tabla_Gtos_Ingresos7[[#This Row],[Factor]]*Tabla_Gtos_Ingresos7[[#This Row],[Debe]])</f>
        <v>-3339</v>
      </c>
      <c r="W10" s="30">
        <f>VLOOKUP(Tabla_Gtos_Ingresos7[[#This Row],[3 digitos]],PGC_Gtos_e_Ingresos[],3,FALSE)</f>
        <v>-1</v>
      </c>
    </row>
    <row r="11" spans="1:23" x14ac:dyDescent="0.2">
      <c r="A11" s="1">
        <v>23</v>
      </c>
      <c r="B11" s="12">
        <v>40180</v>
      </c>
      <c r="C11" s="14">
        <v>62200000</v>
      </c>
      <c r="D11" s="1" t="s">
        <v>14</v>
      </c>
      <c r="E11" s="1" t="s">
        <v>644</v>
      </c>
      <c r="F11" s="11">
        <v>120</v>
      </c>
      <c r="G11" s="11">
        <v>0</v>
      </c>
      <c r="H11" s="26" t="str">
        <f>MID(Tabla_Gtos_Ingresos7[[#This Row],[Subcuenta]],1,4)</f>
        <v>6220</v>
      </c>
      <c r="I11" s="27">
        <f>VALUE(MID(Tabla_Gtos_Ingresos7[[#This Row],[4 digitos]],1,3))</f>
        <v>622</v>
      </c>
      <c r="J11" s="27">
        <f>VALUE(MID(Tabla_Gtos_Ingresos7[[#This Row],[3 digitos]],1,2))</f>
        <v>62</v>
      </c>
      <c r="K11" s="28" t="str">
        <f>VLOOKUP(Tabla_Gtos_Ingresos7[[#This Row],[3 digitos]],PGC_Gtos_e_Ingresos[],4,FALSE)</f>
        <v>7.a</v>
      </c>
      <c r="L11" s="30" t="str">
        <f>VLOOKUP(Tabla_Gtos_Ingresos7[[#This Row],[Grupo 1]],Tabla3[],4,FALSE)</f>
        <v>7. Otros Gastos de Explotación</v>
      </c>
      <c r="M11" s="30" t="str">
        <f>VLOOKUP(Tabla_Gtos_Ingresos7[[#This Row],[Grupo 1]],Tabla3[],5,FALSE)</f>
        <v>7.a Servicios Exteriores</v>
      </c>
      <c r="N11" s="28" t="str">
        <f>VLOOKUP(Tabla_Gtos_Ingresos7[[#This Row],[Grupo 1]],Tabla3[],10,FALSE)</f>
        <v>G</v>
      </c>
      <c r="O11" s="28" t="str">
        <f>VLOOKUP(Tabla_Gtos_Ingresos7[[#This Row],[Grupo 1]],Tabla3[],6,FALSE)</f>
        <v>Explotación</v>
      </c>
      <c r="P11" s="28">
        <f>VLOOKUP(Tabla_Gtos_Ingresos7[[#This Row],[Grupo 1]],Tabla3[],2,FALSE)</f>
        <v>7</v>
      </c>
      <c r="Q11" s="29" t="str">
        <f>VLOOKUP(Tabla_Gtos_Ingresos7[[#This Row],[3 digitos]],PGC_Gtos_e_Ingresos[],2,FALSE)</f>
        <v xml:space="preserve"> Reparaciones y conservación</v>
      </c>
      <c r="R11" s="30" t="str">
        <f>Tabla_Gtos_Ingresos7[[#This Row],[3 digitos]]&amp;"/"&amp;Tabla_Gtos_Ingresos7[[#This Row],[Nombre cuenta]]</f>
        <v>622/ Reparaciones y conservación</v>
      </c>
      <c r="S11" s="30">
        <f>YEAR(Tabla_Gtos_Ingresos7[[#This Row],[Fecha]])</f>
        <v>2010</v>
      </c>
      <c r="T11" s="27">
        <f>MONTH(Tabla_Gtos_Ingresos7[[#This Row],[Fecha]])</f>
        <v>1</v>
      </c>
      <c r="U11" s="30">
        <f>ROUNDUP(MONTH(Tabla_Gtos_Ingresos7[[#This Row],[Fecha]])/3, 0)</f>
        <v>1</v>
      </c>
      <c r="V11" s="30">
        <f>(Tabla_Gtos_Ingresos7[[#This Row],[Factor]]*Tabla_Gtos_Ingresos7[[#This Row],[Haber]])+(Tabla_Gtos_Ingresos7[[#This Row],[Factor]]*Tabla_Gtos_Ingresos7[[#This Row],[Debe]])</f>
        <v>-120</v>
      </c>
      <c r="W11" s="30">
        <f>VLOOKUP(Tabla_Gtos_Ingresos7[[#This Row],[3 digitos]],PGC_Gtos_e_Ingresos[],3,FALSE)</f>
        <v>-1</v>
      </c>
    </row>
    <row r="12" spans="1:23" x14ac:dyDescent="0.2">
      <c r="A12" s="1">
        <v>20</v>
      </c>
      <c r="B12" s="12">
        <v>40180</v>
      </c>
      <c r="C12" s="14">
        <v>62300011</v>
      </c>
      <c r="D12" s="2" t="s">
        <v>389</v>
      </c>
      <c r="E12" s="1" t="s">
        <v>923</v>
      </c>
      <c r="F12" s="11">
        <v>180</v>
      </c>
      <c r="G12" s="11">
        <v>0</v>
      </c>
      <c r="H12" s="26" t="str">
        <f>MID(Tabla_Gtos_Ingresos7[[#This Row],[Subcuenta]],1,4)</f>
        <v>6230</v>
      </c>
      <c r="I12" s="27">
        <f>VALUE(MID(Tabla_Gtos_Ingresos7[[#This Row],[4 digitos]],1,3))</f>
        <v>623</v>
      </c>
      <c r="J12" s="27">
        <f>VALUE(MID(Tabla_Gtos_Ingresos7[[#This Row],[3 digitos]],1,2))</f>
        <v>62</v>
      </c>
      <c r="K12" s="28" t="str">
        <f>VLOOKUP(Tabla_Gtos_Ingresos7[[#This Row],[3 digitos]],PGC_Gtos_e_Ingresos[],4,FALSE)</f>
        <v>7.a</v>
      </c>
      <c r="L12" s="30" t="str">
        <f>VLOOKUP(Tabla_Gtos_Ingresos7[[#This Row],[Grupo 1]],Tabla3[],4,FALSE)</f>
        <v>7. Otros Gastos de Explotación</v>
      </c>
      <c r="M12" s="30" t="str">
        <f>VLOOKUP(Tabla_Gtos_Ingresos7[[#This Row],[Grupo 1]],Tabla3[],5,FALSE)</f>
        <v>7.a Servicios Exteriores</v>
      </c>
      <c r="N12" s="28" t="str">
        <f>VLOOKUP(Tabla_Gtos_Ingresos7[[#This Row],[Grupo 1]],Tabla3[],10,FALSE)</f>
        <v>G</v>
      </c>
      <c r="O12" s="28" t="str">
        <f>VLOOKUP(Tabla_Gtos_Ingresos7[[#This Row],[Grupo 1]],Tabla3[],6,FALSE)</f>
        <v>Explotación</v>
      </c>
      <c r="P12" s="28">
        <f>VLOOKUP(Tabla_Gtos_Ingresos7[[#This Row],[Grupo 1]],Tabla3[],2,FALSE)</f>
        <v>7</v>
      </c>
      <c r="Q12" s="29" t="str">
        <f>VLOOKUP(Tabla_Gtos_Ingresos7[[#This Row],[3 digitos]],PGC_Gtos_e_Ingresos[],2,FALSE)</f>
        <v xml:space="preserve"> Servicios de profesionales independientes</v>
      </c>
      <c r="R12" s="30" t="str">
        <f>Tabla_Gtos_Ingresos7[[#This Row],[3 digitos]]&amp;"/"&amp;Tabla_Gtos_Ingresos7[[#This Row],[Nombre cuenta]]</f>
        <v>623/ Servicios de profesionales independientes</v>
      </c>
      <c r="S12" s="30">
        <f>YEAR(Tabla_Gtos_Ingresos7[[#This Row],[Fecha]])</f>
        <v>2010</v>
      </c>
      <c r="T12" s="27">
        <f>MONTH(Tabla_Gtos_Ingresos7[[#This Row],[Fecha]])</f>
        <v>1</v>
      </c>
      <c r="U12" s="30">
        <f>ROUNDUP(MONTH(Tabla_Gtos_Ingresos7[[#This Row],[Fecha]])/3, 0)</f>
        <v>1</v>
      </c>
      <c r="V12" s="30">
        <f>(Tabla_Gtos_Ingresos7[[#This Row],[Factor]]*Tabla_Gtos_Ingresos7[[#This Row],[Haber]])+(Tabla_Gtos_Ingresos7[[#This Row],[Factor]]*Tabla_Gtos_Ingresos7[[#This Row],[Debe]])</f>
        <v>-180</v>
      </c>
      <c r="W12" s="30">
        <f>VLOOKUP(Tabla_Gtos_Ingresos7[[#This Row],[3 digitos]],PGC_Gtos_e_Ingresos[],3,FALSE)</f>
        <v>-1</v>
      </c>
    </row>
    <row r="13" spans="1:23" x14ac:dyDescent="0.2">
      <c r="A13" s="1">
        <v>1408</v>
      </c>
      <c r="B13" s="12">
        <v>40361</v>
      </c>
      <c r="C13" s="13">
        <v>60200003</v>
      </c>
      <c r="D13" s="9" t="s">
        <v>8</v>
      </c>
      <c r="E13" s="1" t="s">
        <v>281</v>
      </c>
      <c r="F13" s="11">
        <v>101.3</v>
      </c>
      <c r="G13" s="11">
        <v>0</v>
      </c>
      <c r="H13" s="26" t="str">
        <f>MID(Tabla_Gtos_Ingresos7[[#This Row],[Subcuenta]],1,4)</f>
        <v>6020</v>
      </c>
      <c r="I13" s="27">
        <f>VALUE(MID(Tabla_Gtos_Ingresos7[[#This Row],[4 digitos]],1,3))</f>
        <v>602</v>
      </c>
      <c r="J13" s="27">
        <f>VALUE(MID(Tabla_Gtos_Ingresos7[[#This Row],[3 digitos]],1,2))</f>
        <v>60</v>
      </c>
      <c r="K13" s="28" t="str">
        <f>VLOOKUP(Tabla_Gtos_Ingresos7[[#This Row],[3 digitos]],PGC_Gtos_e_Ingresos[],4,FALSE)</f>
        <v>4.b</v>
      </c>
      <c r="L13" s="30" t="str">
        <f>VLOOKUP(Tabla_Gtos_Ingresos7[[#This Row],[Grupo 1]],Tabla3[],4,FALSE)</f>
        <v>4. Aprovisionamientos</v>
      </c>
      <c r="M13" s="30" t="str">
        <f>VLOOKUP(Tabla_Gtos_Ingresos7[[#This Row],[Grupo 1]],Tabla3[],5,FALSE)</f>
        <v>4.b Consumos MP y otros</v>
      </c>
      <c r="N13" s="28" t="str">
        <f>VLOOKUP(Tabla_Gtos_Ingresos7[[#This Row],[Grupo 1]],Tabla3[],10,FALSE)</f>
        <v>G</v>
      </c>
      <c r="O13" s="28" t="str">
        <f>VLOOKUP(Tabla_Gtos_Ingresos7[[#This Row],[Grupo 1]],Tabla3[],6,FALSE)</f>
        <v>Explotación</v>
      </c>
      <c r="P13" s="28">
        <f>VLOOKUP(Tabla_Gtos_Ingresos7[[#This Row],[Grupo 1]],Tabla3[],2,FALSE)</f>
        <v>4</v>
      </c>
      <c r="Q13" s="29" t="str">
        <f>VLOOKUP(Tabla_Gtos_Ingresos7[[#This Row],[3 digitos]],PGC_Gtos_e_Ingresos[],2,FALSE)</f>
        <v xml:space="preserve"> Compras de otros aprovisionamientos</v>
      </c>
      <c r="R13" s="30" t="str">
        <f>Tabla_Gtos_Ingresos7[[#This Row],[3 digitos]]&amp;"/"&amp;Tabla_Gtos_Ingresos7[[#This Row],[Nombre cuenta]]</f>
        <v>602/ Compras de otros aprovisionamientos</v>
      </c>
      <c r="S13" s="30">
        <f>YEAR(Tabla_Gtos_Ingresos7[[#This Row],[Fecha]])</f>
        <v>2010</v>
      </c>
      <c r="T13" s="27">
        <f>MONTH(Tabla_Gtos_Ingresos7[[#This Row],[Fecha]])</f>
        <v>7</v>
      </c>
      <c r="U13" s="30">
        <f>ROUNDUP(MONTH(Tabla_Gtos_Ingresos7[[#This Row],[Fecha]])/3, 0)</f>
        <v>3</v>
      </c>
      <c r="V13" s="30">
        <f>(Tabla_Gtos_Ingresos7[[#This Row],[Factor]]*Tabla_Gtos_Ingresos7[[#This Row],[Haber]])+(Tabla_Gtos_Ingresos7[[#This Row],[Factor]]*Tabla_Gtos_Ingresos7[[#This Row],[Debe]])</f>
        <v>-101.3</v>
      </c>
      <c r="W13" s="30">
        <f>VLOOKUP(Tabla_Gtos_Ingresos7[[#This Row],[3 digitos]],PGC_Gtos_e_Ingresos[],3,FALSE)</f>
        <v>-1</v>
      </c>
    </row>
    <row r="14" spans="1:23" x14ac:dyDescent="0.2">
      <c r="A14" s="1">
        <v>1967</v>
      </c>
      <c r="B14" s="12">
        <v>40423</v>
      </c>
      <c r="C14" s="14">
        <v>62400004</v>
      </c>
      <c r="D14" s="1" t="s">
        <v>16</v>
      </c>
      <c r="E14" s="1" t="s">
        <v>423</v>
      </c>
      <c r="F14" s="11">
        <v>86</v>
      </c>
      <c r="G14" s="11">
        <v>0</v>
      </c>
      <c r="H14" s="26" t="str">
        <f>MID(Tabla_Gtos_Ingresos7[[#This Row],[Subcuenta]],1,4)</f>
        <v>6240</v>
      </c>
      <c r="I14" s="27">
        <f>VALUE(MID(Tabla_Gtos_Ingresos7[[#This Row],[4 digitos]],1,3))</f>
        <v>624</v>
      </c>
      <c r="J14" s="27">
        <f>VALUE(MID(Tabla_Gtos_Ingresos7[[#This Row],[3 digitos]],1,2))</f>
        <v>62</v>
      </c>
      <c r="K14" s="28" t="str">
        <f>VLOOKUP(Tabla_Gtos_Ingresos7[[#This Row],[3 digitos]],PGC_Gtos_e_Ingresos[],4,FALSE)</f>
        <v>7.a</v>
      </c>
      <c r="L14" s="30" t="str">
        <f>VLOOKUP(Tabla_Gtos_Ingresos7[[#This Row],[Grupo 1]],Tabla3[],4,FALSE)</f>
        <v>7. Otros Gastos de Explotación</v>
      </c>
      <c r="M14" s="30" t="str">
        <f>VLOOKUP(Tabla_Gtos_Ingresos7[[#This Row],[Grupo 1]],Tabla3[],5,FALSE)</f>
        <v>7.a Servicios Exteriores</v>
      </c>
      <c r="N14" s="28" t="str">
        <f>VLOOKUP(Tabla_Gtos_Ingresos7[[#This Row],[Grupo 1]],Tabla3[],10,FALSE)</f>
        <v>G</v>
      </c>
      <c r="O14" s="28" t="str">
        <f>VLOOKUP(Tabla_Gtos_Ingresos7[[#This Row],[Grupo 1]],Tabla3[],6,FALSE)</f>
        <v>Explotación</v>
      </c>
      <c r="P14" s="28">
        <f>VLOOKUP(Tabla_Gtos_Ingresos7[[#This Row],[Grupo 1]],Tabla3[],2,FALSE)</f>
        <v>7</v>
      </c>
      <c r="Q14" s="29" t="str">
        <f>VLOOKUP(Tabla_Gtos_Ingresos7[[#This Row],[3 digitos]],PGC_Gtos_e_Ingresos[],2,FALSE)</f>
        <v xml:space="preserve"> Transportes</v>
      </c>
      <c r="R14" s="30" t="str">
        <f>Tabla_Gtos_Ingresos7[[#This Row],[3 digitos]]&amp;"/"&amp;Tabla_Gtos_Ingresos7[[#This Row],[Nombre cuenta]]</f>
        <v>624/ Transportes</v>
      </c>
      <c r="S14" s="30">
        <f>YEAR(Tabla_Gtos_Ingresos7[[#This Row],[Fecha]])</f>
        <v>2010</v>
      </c>
      <c r="T14" s="27">
        <f>MONTH(Tabla_Gtos_Ingresos7[[#This Row],[Fecha]])</f>
        <v>9</v>
      </c>
      <c r="U14" s="30">
        <f>ROUNDUP(MONTH(Tabla_Gtos_Ingresos7[[#This Row],[Fecha]])/3, 0)</f>
        <v>3</v>
      </c>
      <c r="V14" s="30">
        <f>(Tabla_Gtos_Ingresos7[[#This Row],[Factor]]*Tabla_Gtos_Ingresos7[[#This Row],[Haber]])+(Tabla_Gtos_Ingresos7[[#This Row],[Factor]]*Tabla_Gtos_Ingresos7[[#This Row],[Debe]])</f>
        <v>-86</v>
      </c>
      <c r="W14" s="30">
        <f>VLOOKUP(Tabla_Gtos_Ingresos7[[#This Row],[3 digitos]],PGC_Gtos_e_Ingresos[],3,FALSE)</f>
        <v>-1</v>
      </c>
    </row>
    <row r="15" spans="1:23" x14ac:dyDescent="0.2">
      <c r="A15" s="1">
        <v>2238</v>
      </c>
      <c r="B15" s="12">
        <v>40453</v>
      </c>
      <c r="C15" s="14">
        <v>62200063</v>
      </c>
      <c r="D15" s="1" t="s">
        <v>14</v>
      </c>
      <c r="E15" s="1" t="s">
        <v>916</v>
      </c>
      <c r="F15" s="11">
        <v>516.61</v>
      </c>
      <c r="G15" s="11">
        <v>0</v>
      </c>
      <c r="H15" s="26" t="str">
        <f>MID(Tabla_Gtos_Ingresos7[[#This Row],[Subcuenta]],1,4)</f>
        <v>6220</v>
      </c>
      <c r="I15" s="27">
        <f>VALUE(MID(Tabla_Gtos_Ingresos7[[#This Row],[4 digitos]],1,3))</f>
        <v>622</v>
      </c>
      <c r="J15" s="27">
        <f>VALUE(MID(Tabla_Gtos_Ingresos7[[#This Row],[3 digitos]],1,2))</f>
        <v>62</v>
      </c>
      <c r="K15" s="28" t="str">
        <f>VLOOKUP(Tabla_Gtos_Ingresos7[[#This Row],[3 digitos]],PGC_Gtos_e_Ingresos[],4,FALSE)</f>
        <v>7.a</v>
      </c>
      <c r="L15" s="30" t="str">
        <f>VLOOKUP(Tabla_Gtos_Ingresos7[[#This Row],[Grupo 1]],Tabla3[],4,FALSE)</f>
        <v>7. Otros Gastos de Explotación</v>
      </c>
      <c r="M15" s="30" t="str">
        <f>VLOOKUP(Tabla_Gtos_Ingresos7[[#This Row],[Grupo 1]],Tabla3[],5,FALSE)</f>
        <v>7.a Servicios Exteriores</v>
      </c>
      <c r="N15" s="28" t="str">
        <f>VLOOKUP(Tabla_Gtos_Ingresos7[[#This Row],[Grupo 1]],Tabla3[],10,FALSE)</f>
        <v>G</v>
      </c>
      <c r="O15" s="28" t="str">
        <f>VLOOKUP(Tabla_Gtos_Ingresos7[[#This Row],[Grupo 1]],Tabla3[],6,FALSE)</f>
        <v>Explotación</v>
      </c>
      <c r="P15" s="28">
        <f>VLOOKUP(Tabla_Gtos_Ingresos7[[#This Row],[Grupo 1]],Tabla3[],2,FALSE)</f>
        <v>7</v>
      </c>
      <c r="Q15" s="29" t="str">
        <f>VLOOKUP(Tabla_Gtos_Ingresos7[[#This Row],[3 digitos]],PGC_Gtos_e_Ingresos[],2,FALSE)</f>
        <v xml:space="preserve"> Reparaciones y conservación</v>
      </c>
      <c r="R15" s="30" t="str">
        <f>Tabla_Gtos_Ingresos7[[#This Row],[3 digitos]]&amp;"/"&amp;Tabla_Gtos_Ingresos7[[#This Row],[Nombre cuenta]]</f>
        <v>622/ Reparaciones y conservación</v>
      </c>
      <c r="S15" s="30">
        <f>YEAR(Tabla_Gtos_Ingresos7[[#This Row],[Fecha]])</f>
        <v>2010</v>
      </c>
      <c r="T15" s="27">
        <f>MONTH(Tabla_Gtos_Ingresos7[[#This Row],[Fecha]])</f>
        <v>10</v>
      </c>
      <c r="U15" s="30">
        <f>ROUNDUP(MONTH(Tabla_Gtos_Ingresos7[[#This Row],[Fecha]])/3, 0)</f>
        <v>4</v>
      </c>
      <c r="V15" s="30">
        <f>(Tabla_Gtos_Ingresos7[[#This Row],[Factor]]*Tabla_Gtos_Ingresos7[[#This Row],[Haber]])+(Tabla_Gtos_Ingresos7[[#This Row],[Factor]]*Tabla_Gtos_Ingresos7[[#This Row],[Debe]])</f>
        <v>-516.61</v>
      </c>
      <c r="W15" s="30">
        <f>VLOOKUP(Tabla_Gtos_Ingresos7[[#This Row],[3 digitos]],PGC_Gtos_e_Ingresos[],3,FALSE)</f>
        <v>-1</v>
      </c>
    </row>
    <row r="16" spans="1:23" x14ac:dyDescent="0.2">
      <c r="A16" s="1">
        <v>2818</v>
      </c>
      <c r="B16" s="12">
        <v>40514</v>
      </c>
      <c r="C16" s="14">
        <v>62900018</v>
      </c>
      <c r="D16" s="1" t="s">
        <v>21</v>
      </c>
      <c r="E16" s="1" t="s">
        <v>930</v>
      </c>
      <c r="F16" s="11">
        <v>195.62</v>
      </c>
      <c r="G16" s="11">
        <v>0</v>
      </c>
      <c r="H16" s="26" t="str">
        <f>MID(Tabla_Gtos_Ingresos7[[#This Row],[Subcuenta]],1,4)</f>
        <v>6290</v>
      </c>
      <c r="I16" s="27">
        <f>VALUE(MID(Tabla_Gtos_Ingresos7[[#This Row],[4 digitos]],1,3))</f>
        <v>629</v>
      </c>
      <c r="J16" s="27">
        <f>VALUE(MID(Tabla_Gtos_Ingresos7[[#This Row],[3 digitos]],1,2))</f>
        <v>62</v>
      </c>
      <c r="K16" s="28" t="str">
        <f>VLOOKUP(Tabla_Gtos_Ingresos7[[#This Row],[3 digitos]],PGC_Gtos_e_Ingresos[],4,FALSE)</f>
        <v>7.a</v>
      </c>
      <c r="L16" s="30" t="str">
        <f>VLOOKUP(Tabla_Gtos_Ingresos7[[#This Row],[Grupo 1]],Tabla3[],4,FALSE)</f>
        <v>7. Otros Gastos de Explotación</v>
      </c>
      <c r="M16" s="30" t="str">
        <f>VLOOKUP(Tabla_Gtos_Ingresos7[[#This Row],[Grupo 1]],Tabla3[],5,FALSE)</f>
        <v>7.a Servicios Exteriores</v>
      </c>
      <c r="N16" s="28" t="str">
        <f>VLOOKUP(Tabla_Gtos_Ingresos7[[#This Row],[Grupo 1]],Tabla3[],10,FALSE)</f>
        <v>G</v>
      </c>
      <c r="O16" s="28" t="str">
        <f>VLOOKUP(Tabla_Gtos_Ingresos7[[#This Row],[Grupo 1]],Tabla3[],6,FALSE)</f>
        <v>Explotación</v>
      </c>
      <c r="P16" s="28">
        <f>VLOOKUP(Tabla_Gtos_Ingresos7[[#This Row],[Grupo 1]],Tabla3[],2,FALSE)</f>
        <v>7</v>
      </c>
      <c r="Q16" s="29" t="str">
        <f>VLOOKUP(Tabla_Gtos_Ingresos7[[#This Row],[3 digitos]],PGC_Gtos_e_Ingresos[],2,FALSE)</f>
        <v xml:space="preserve"> Otros servicios</v>
      </c>
      <c r="R16" s="30" t="str">
        <f>Tabla_Gtos_Ingresos7[[#This Row],[3 digitos]]&amp;"/"&amp;Tabla_Gtos_Ingresos7[[#This Row],[Nombre cuenta]]</f>
        <v>629/ Otros servicios</v>
      </c>
      <c r="S16" s="30">
        <f>YEAR(Tabla_Gtos_Ingresos7[[#This Row],[Fecha]])</f>
        <v>2010</v>
      </c>
      <c r="T16" s="27">
        <f>MONTH(Tabla_Gtos_Ingresos7[[#This Row],[Fecha]])</f>
        <v>12</v>
      </c>
      <c r="U16" s="30">
        <f>ROUNDUP(MONTH(Tabla_Gtos_Ingresos7[[#This Row],[Fecha]])/3, 0)</f>
        <v>4</v>
      </c>
      <c r="V16" s="30">
        <f>(Tabla_Gtos_Ingresos7[[#This Row],[Factor]]*Tabla_Gtos_Ingresos7[[#This Row],[Haber]])+(Tabla_Gtos_Ingresos7[[#This Row],[Factor]]*Tabla_Gtos_Ingresos7[[#This Row],[Debe]])</f>
        <v>-195.62</v>
      </c>
      <c r="W16" s="30">
        <f>VLOOKUP(Tabla_Gtos_Ingresos7[[#This Row],[3 digitos]],PGC_Gtos_e_Ingresos[],3,FALSE)</f>
        <v>-1</v>
      </c>
    </row>
    <row r="17" spans="1:23" x14ac:dyDescent="0.2">
      <c r="A17" s="1">
        <v>1101</v>
      </c>
      <c r="B17" s="12">
        <v>40332</v>
      </c>
      <c r="C17" s="14">
        <v>62200033</v>
      </c>
      <c r="D17" s="1" t="s">
        <v>14</v>
      </c>
      <c r="E17" s="1" t="s">
        <v>377</v>
      </c>
      <c r="F17" s="11">
        <v>1916.38</v>
      </c>
      <c r="G17" s="11">
        <v>0</v>
      </c>
      <c r="H17" s="26" t="str">
        <f>MID(Tabla_Gtos_Ingresos7[[#This Row],[Subcuenta]],1,4)</f>
        <v>6220</v>
      </c>
      <c r="I17" s="27">
        <f>VALUE(MID(Tabla_Gtos_Ingresos7[[#This Row],[4 digitos]],1,3))</f>
        <v>622</v>
      </c>
      <c r="J17" s="27">
        <f>VALUE(MID(Tabla_Gtos_Ingresos7[[#This Row],[3 digitos]],1,2))</f>
        <v>62</v>
      </c>
      <c r="K17" s="28" t="str">
        <f>VLOOKUP(Tabla_Gtos_Ingresos7[[#This Row],[3 digitos]],PGC_Gtos_e_Ingresos[],4,FALSE)</f>
        <v>7.a</v>
      </c>
      <c r="L17" s="30" t="str">
        <f>VLOOKUP(Tabla_Gtos_Ingresos7[[#This Row],[Grupo 1]],Tabla3[],4,FALSE)</f>
        <v>7. Otros Gastos de Explotación</v>
      </c>
      <c r="M17" s="30" t="str">
        <f>VLOOKUP(Tabla_Gtos_Ingresos7[[#This Row],[Grupo 1]],Tabla3[],5,FALSE)</f>
        <v>7.a Servicios Exteriores</v>
      </c>
      <c r="N17" s="28" t="str">
        <f>VLOOKUP(Tabla_Gtos_Ingresos7[[#This Row],[Grupo 1]],Tabla3[],10,FALSE)</f>
        <v>G</v>
      </c>
      <c r="O17" s="28" t="str">
        <f>VLOOKUP(Tabla_Gtos_Ingresos7[[#This Row],[Grupo 1]],Tabla3[],6,FALSE)</f>
        <v>Explotación</v>
      </c>
      <c r="P17" s="28">
        <f>VLOOKUP(Tabla_Gtos_Ingresos7[[#This Row],[Grupo 1]],Tabla3[],2,FALSE)</f>
        <v>7</v>
      </c>
      <c r="Q17" s="29" t="str">
        <f>VLOOKUP(Tabla_Gtos_Ingresos7[[#This Row],[3 digitos]],PGC_Gtos_e_Ingresos[],2,FALSE)</f>
        <v xml:space="preserve"> Reparaciones y conservación</v>
      </c>
      <c r="R17" s="30" t="str">
        <f>Tabla_Gtos_Ingresos7[[#This Row],[3 digitos]]&amp;"/"&amp;Tabla_Gtos_Ingresos7[[#This Row],[Nombre cuenta]]</f>
        <v>622/ Reparaciones y conservación</v>
      </c>
      <c r="S17" s="30">
        <f>YEAR(Tabla_Gtos_Ingresos7[[#This Row],[Fecha]])</f>
        <v>2010</v>
      </c>
      <c r="T17" s="27">
        <f>MONTH(Tabla_Gtos_Ingresos7[[#This Row],[Fecha]])</f>
        <v>6</v>
      </c>
      <c r="U17" s="30">
        <f>ROUNDUP(MONTH(Tabla_Gtos_Ingresos7[[#This Row],[Fecha]])/3, 0)</f>
        <v>2</v>
      </c>
      <c r="V17" s="30">
        <f>(Tabla_Gtos_Ingresos7[[#This Row],[Factor]]*Tabla_Gtos_Ingresos7[[#This Row],[Haber]])+(Tabla_Gtos_Ingresos7[[#This Row],[Factor]]*Tabla_Gtos_Ingresos7[[#This Row],[Debe]])</f>
        <v>-1916.38</v>
      </c>
      <c r="W17" s="30">
        <f>VLOOKUP(Tabla_Gtos_Ingresos7[[#This Row],[3 digitos]],PGC_Gtos_e_Ingresos[],3,FALSE)</f>
        <v>-1</v>
      </c>
    </row>
    <row r="18" spans="1:23" x14ac:dyDescent="0.2">
      <c r="A18" s="1">
        <v>1414</v>
      </c>
      <c r="B18" s="12">
        <v>40362</v>
      </c>
      <c r="C18" s="14">
        <v>62900008</v>
      </c>
      <c r="D18" s="1" t="s">
        <v>21</v>
      </c>
      <c r="E18" s="1" t="s">
        <v>520</v>
      </c>
      <c r="F18" s="11">
        <v>116.62</v>
      </c>
      <c r="G18" s="11">
        <v>0</v>
      </c>
      <c r="H18" s="26" t="str">
        <f>MID(Tabla_Gtos_Ingresos7[[#This Row],[Subcuenta]],1,4)</f>
        <v>6290</v>
      </c>
      <c r="I18" s="27">
        <f>VALUE(MID(Tabla_Gtos_Ingresos7[[#This Row],[4 digitos]],1,3))</f>
        <v>629</v>
      </c>
      <c r="J18" s="27">
        <f>VALUE(MID(Tabla_Gtos_Ingresos7[[#This Row],[3 digitos]],1,2))</f>
        <v>62</v>
      </c>
      <c r="K18" s="28" t="str">
        <f>VLOOKUP(Tabla_Gtos_Ingresos7[[#This Row],[3 digitos]],PGC_Gtos_e_Ingresos[],4,FALSE)</f>
        <v>7.a</v>
      </c>
      <c r="L18" s="30" t="str">
        <f>VLOOKUP(Tabla_Gtos_Ingresos7[[#This Row],[Grupo 1]],Tabla3[],4,FALSE)</f>
        <v>7. Otros Gastos de Explotación</v>
      </c>
      <c r="M18" s="30" t="str">
        <f>VLOOKUP(Tabla_Gtos_Ingresos7[[#This Row],[Grupo 1]],Tabla3[],5,FALSE)</f>
        <v>7.a Servicios Exteriores</v>
      </c>
      <c r="N18" s="28" t="str">
        <f>VLOOKUP(Tabla_Gtos_Ingresos7[[#This Row],[Grupo 1]],Tabla3[],10,FALSE)</f>
        <v>G</v>
      </c>
      <c r="O18" s="28" t="str">
        <f>VLOOKUP(Tabla_Gtos_Ingresos7[[#This Row],[Grupo 1]],Tabla3[],6,FALSE)</f>
        <v>Explotación</v>
      </c>
      <c r="P18" s="28">
        <f>VLOOKUP(Tabla_Gtos_Ingresos7[[#This Row],[Grupo 1]],Tabla3[],2,FALSE)</f>
        <v>7</v>
      </c>
      <c r="Q18" s="29" t="str">
        <f>VLOOKUP(Tabla_Gtos_Ingresos7[[#This Row],[3 digitos]],PGC_Gtos_e_Ingresos[],2,FALSE)</f>
        <v xml:space="preserve"> Otros servicios</v>
      </c>
      <c r="R18" s="30" t="str">
        <f>Tabla_Gtos_Ingresos7[[#This Row],[3 digitos]]&amp;"/"&amp;Tabla_Gtos_Ingresos7[[#This Row],[Nombre cuenta]]</f>
        <v>629/ Otros servicios</v>
      </c>
      <c r="S18" s="30">
        <f>YEAR(Tabla_Gtos_Ingresos7[[#This Row],[Fecha]])</f>
        <v>2010</v>
      </c>
      <c r="T18" s="27">
        <f>MONTH(Tabla_Gtos_Ingresos7[[#This Row],[Fecha]])</f>
        <v>7</v>
      </c>
      <c r="U18" s="30">
        <f>ROUNDUP(MONTH(Tabla_Gtos_Ingresos7[[#This Row],[Fecha]])/3, 0)</f>
        <v>3</v>
      </c>
      <c r="V18" s="30">
        <f>(Tabla_Gtos_Ingresos7[[#This Row],[Factor]]*Tabla_Gtos_Ingresos7[[#This Row],[Haber]])+(Tabla_Gtos_Ingresos7[[#This Row],[Factor]]*Tabla_Gtos_Ingresos7[[#This Row],[Debe]])</f>
        <v>-116.62</v>
      </c>
      <c r="W18" s="30">
        <f>VLOOKUP(Tabla_Gtos_Ingresos7[[#This Row],[3 digitos]],PGC_Gtos_e_Ingresos[],3,FALSE)</f>
        <v>-1</v>
      </c>
    </row>
    <row r="19" spans="1:23" x14ac:dyDescent="0.2">
      <c r="A19" s="1">
        <v>2545</v>
      </c>
      <c r="B19" s="12">
        <v>40485</v>
      </c>
      <c r="C19" s="14">
        <v>62900013</v>
      </c>
      <c r="D19" s="1" t="s">
        <v>21</v>
      </c>
      <c r="E19" s="1" t="s">
        <v>708</v>
      </c>
      <c r="F19" s="11">
        <v>3000</v>
      </c>
      <c r="G19" s="11">
        <v>0</v>
      </c>
      <c r="H19" s="26" t="str">
        <f>MID(Tabla_Gtos_Ingresos7[[#This Row],[Subcuenta]],1,4)</f>
        <v>6290</v>
      </c>
      <c r="I19" s="27">
        <f>VALUE(MID(Tabla_Gtos_Ingresos7[[#This Row],[4 digitos]],1,3))</f>
        <v>629</v>
      </c>
      <c r="J19" s="27">
        <f>VALUE(MID(Tabla_Gtos_Ingresos7[[#This Row],[3 digitos]],1,2))</f>
        <v>62</v>
      </c>
      <c r="K19" s="28" t="str">
        <f>VLOOKUP(Tabla_Gtos_Ingresos7[[#This Row],[3 digitos]],PGC_Gtos_e_Ingresos[],4,FALSE)</f>
        <v>7.a</v>
      </c>
      <c r="L19" s="30" t="str">
        <f>VLOOKUP(Tabla_Gtos_Ingresos7[[#This Row],[Grupo 1]],Tabla3[],4,FALSE)</f>
        <v>7. Otros Gastos de Explotación</v>
      </c>
      <c r="M19" s="30" t="str">
        <f>VLOOKUP(Tabla_Gtos_Ingresos7[[#This Row],[Grupo 1]],Tabla3[],5,FALSE)</f>
        <v>7.a Servicios Exteriores</v>
      </c>
      <c r="N19" s="28" t="str">
        <f>VLOOKUP(Tabla_Gtos_Ingresos7[[#This Row],[Grupo 1]],Tabla3[],10,FALSE)</f>
        <v>G</v>
      </c>
      <c r="O19" s="28" t="str">
        <f>VLOOKUP(Tabla_Gtos_Ingresos7[[#This Row],[Grupo 1]],Tabla3[],6,FALSE)</f>
        <v>Explotación</v>
      </c>
      <c r="P19" s="28">
        <f>VLOOKUP(Tabla_Gtos_Ingresos7[[#This Row],[Grupo 1]],Tabla3[],2,FALSE)</f>
        <v>7</v>
      </c>
      <c r="Q19" s="29" t="str">
        <f>VLOOKUP(Tabla_Gtos_Ingresos7[[#This Row],[3 digitos]],PGC_Gtos_e_Ingresos[],2,FALSE)</f>
        <v xml:space="preserve"> Otros servicios</v>
      </c>
      <c r="R19" s="30" t="str">
        <f>Tabla_Gtos_Ingresos7[[#This Row],[3 digitos]]&amp;"/"&amp;Tabla_Gtos_Ingresos7[[#This Row],[Nombre cuenta]]</f>
        <v>629/ Otros servicios</v>
      </c>
      <c r="S19" s="30">
        <f>YEAR(Tabla_Gtos_Ingresos7[[#This Row],[Fecha]])</f>
        <v>2010</v>
      </c>
      <c r="T19" s="27">
        <f>MONTH(Tabla_Gtos_Ingresos7[[#This Row],[Fecha]])</f>
        <v>11</v>
      </c>
      <c r="U19" s="30">
        <f>ROUNDUP(MONTH(Tabla_Gtos_Ingresos7[[#This Row],[Fecha]])/3, 0)</f>
        <v>4</v>
      </c>
      <c r="V19" s="30">
        <f>(Tabla_Gtos_Ingresos7[[#This Row],[Factor]]*Tabla_Gtos_Ingresos7[[#This Row],[Haber]])+(Tabla_Gtos_Ingresos7[[#This Row],[Factor]]*Tabla_Gtos_Ingresos7[[#This Row],[Debe]])</f>
        <v>-3000</v>
      </c>
      <c r="W19" s="30">
        <f>VLOOKUP(Tabla_Gtos_Ingresos7[[#This Row],[3 digitos]],PGC_Gtos_e_Ingresos[],3,FALSE)</f>
        <v>-1</v>
      </c>
    </row>
    <row r="20" spans="1:23" x14ac:dyDescent="0.2">
      <c r="A20" s="1">
        <v>2834</v>
      </c>
      <c r="B20" s="12">
        <v>40515</v>
      </c>
      <c r="C20" s="14">
        <v>70000221</v>
      </c>
      <c r="D20" s="1" t="s">
        <v>38</v>
      </c>
      <c r="E20" s="1" t="s">
        <v>249</v>
      </c>
      <c r="F20" s="11">
        <v>0</v>
      </c>
      <c r="G20" s="11">
        <v>680</v>
      </c>
      <c r="H20" s="26" t="str">
        <f>MID(Tabla_Gtos_Ingresos7[[#This Row],[Subcuenta]],1,4)</f>
        <v>7000</v>
      </c>
      <c r="I20" s="27">
        <f>VALUE(MID(Tabla_Gtos_Ingresos7[[#This Row],[4 digitos]],1,3))</f>
        <v>700</v>
      </c>
      <c r="J20" s="27">
        <f>VALUE(MID(Tabla_Gtos_Ingresos7[[#This Row],[3 digitos]],1,2))</f>
        <v>70</v>
      </c>
      <c r="K20" s="28" t="str">
        <f>VLOOKUP(Tabla_Gtos_Ingresos7[[#This Row],[3 digitos]],PGC_Gtos_e_Ingresos[],4,FALSE)</f>
        <v>1a</v>
      </c>
      <c r="L20" s="30" t="str">
        <f>VLOOKUP(Tabla_Gtos_Ingresos7[[#This Row],[Grupo 1]],Tabla3[],4,FALSE)</f>
        <v>1. Importe Neto Cifra de Negocios</v>
      </c>
      <c r="M20" s="30" t="str">
        <f>VLOOKUP(Tabla_Gtos_Ingresos7[[#This Row],[Grupo 1]],Tabla3[],5,FALSE)</f>
        <v>1.a Ventas</v>
      </c>
      <c r="N20" s="28" t="str">
        <f>VLOOKUP(Tabla_Gtos_Ingresos7[[#This Row],[Grupo 1]],Tabla3[],10,FALSE)</f>
        <v>I</v>
      </c>
      <c r="O20" s="28" t="str">
        <f>VLOOKUP(Tabla_Gtos_Ingresos7[[#This Row],[Grupo 1]],Tabla3[],6,FALSE)</f>
        <v>Explotación</v>
      </c>
      <c r="P20" s="28">
        <f>VLOOKUP(Tabla_Gtos_Ingresos7[[#This Row],[Grupo 1]],Tabla3[],2,FALSE)</f>
        <v>1</v>
      </c>
      <c r="Q20" s="29" t="str">
        <f>VLOOKUP(Tabla_Gtos_Ingresos7[[#This Row],[3 digitos]],PGC_Gtos_e_Ingresos[],2,FALSE)</f>
        <v xml:space="preserve"> Ventas de mercaderías</v>
      </c>
      <c r="R20" s="30" t="str">
        <f>Tabla_Gtos_Ingresos7[[#This Row],[3 digitos]]&amp;"/"&amp;Tabla_Gtos_Ingresos7[[#This Row],[Nombre cuenta]]</f>
        <v>700/ Ventas de mercaderías</v>
      </c>
      <c r="S20" s="30">
        <f>YEAR(Tabla_Gtos_Ingresos7[[#This Row],[Fecha]])</f>
        <v>2010</v>
      </c>
      <c r="T20" s="27">
        <f>MONTH(Tabla_Gtos_Ingresos7[[#This Row],[Fecha]])</f>
        <v>12</v>
      </c>
      <c r="U20" s="30">
        <f>ROUNDUP(MONTH(Tabla_Gtos_Ingresos7[[#This Row],[Fecha]])/3, 0)</f>
        <v>4</v>
      </c>
      <c r="V20" s="30">
        <f>(Tabla_Gtos_Ingresos7[[#This Row],[Factor]]*Tabla_Gtos_Ingresos7[[#This Row],[Haber]])+(Tabla_Gtos_Ingresos7[[#This Row],[Factor]]*Tabla_Gtos_Ingresos7[[#This Row],[Debe]])</f>
        <v>680</v>
      </c>
      <c r="W20" s="30">
        <f>VLOOKUP(Tabla_Gtos_Ingresos7[[#This Row],[3 digitos]],PGC_Gtos_e_Ingresos[],3,FALSE)</f>
        <v>1</v>
      </c>
    </row>
    <row r="21" spans="1:23" x14ac:dyDescent="0.2">
      <c r="A21" s="1">
        <v>2835</v>
      </c>
      <c r="B21" s="12">
        <v>40515</v>
      </c>
      <c r="C21" s="14">
        <v>70000222</v>
      </c>
      <c r="D21" s="1" t="s">
        <v>38</v>
      </c>
      <c r="E21" s="1" t="s">
        <v>250</v>
      </c>
      <c r="F21" s="11">
        <v>0</v>
      </c>
      <c r="G21" s="11">
        <v>28020.11</v>
      </c>
      <c r="H21" s="26" t="str">
        <f>MID(Tabla_Gtos_Ingresos7[[#This Row],[Subcuenta]],1,4)</f>
        <v>7000</v>
      </c>
      <c r="I21" s="27">
        <f>VALUE(MID(Tabla_Gtos_Ingresos7[[#This Row],[4 digitos]],1,3))</f>
        <v>700</v>
      </c>
      <c r="J21" s="27">
        <f>VALUE(MID(Tabla_Gtos_Ingresos7[[#This Row],[3 digitos]],1,2))</f>
        <v>70</v>
      </c>
      <c r="K21" s="28" t="str">
        <f>VLOOKUP(Tabla_Gtos_Ingresos7[[#This Row],[3 digitos]],PGC_Gtos_e_Ingresos[],4,FALSE)</f>
        <v>1a</v>
      </c>
      <c r="L21" s="30" t="str">
        <f>VLOOKUP(Tabla_Gtos_Ingresos7[[#This Row],[Grupo 1]],Tabla3[],4,FALSE)</f>
        <v>1. Importe Neto Cifra de Negocios</v>
      </c>
      <c r="M21" s="30" t="str">
        <f>VLOOKUP(Tabla_Gtos_Ingresos7[[#This Row],[Grupo 1]],Tabla3[],5,FALSE)</f>
        <v>1.a Ventas</v>
      </c>
      <c r="N21" s="28" t="str">
        <f>VLOOKUP(Tabla_Gtos_Ingresos7[[#This Row],[Grupo 1]],Tabla3[],10,FALSE)</f>
        <v>I</v>
      </c>
      <c r="O21" s="28" t="str">
        <f>VLOOKUP(Tabla_Gtos_Ingresos7[[#This Row],[Grupo 1]],Tabla3[],6,FALSE)</f>
        <v>Explotación</v>
      </c>
      <c r="P21" s="28">
        <f>VLOOKUP(Tabla_Gtos_Ingresos7[[#This Row],[Grupo 1]],Tabla3[],2,FALSE)</f>
        <v>1</v>
      </c>
      <c r="Q21" s="29" t="str">
        <f>VLOOKUP(Tabla_Gtos_Ingresos7[[#This Row],[3 digitos]],PGC_Gtos_e_Ingresos[],2,FALSE)</f>
        <v xml:space="preserve"> Ventas de mercaderías</v>
      </c>
      <c r="R21" s="30" t="str">
        <f>Tabla_Gtos_Ingresos7[[#This Row],[3 digitos]]&amp;"/"&amp;Tabla_Gtos_Ingresos7[[#This Row],[Nombre cuenta]]</f>
        <v>700/ Ventas de mercaderías</v>
      </c>
      <c r="S21" s="30">
        <f>YEAR(Tabla_Gtos_Ingresos7[[#This Row],[Fecha]])</f>
        <v>2010</v>
      </c>
      <c r="T21" s="27">
        <f>MONTH(Tabla_Gtos_Ingresos7[[#This Row],[Fecha]])</f>
        <v>12</v>
      </c>
      <c r="U21" s="30">
        <f>ROUNDUP(MONTH(Tabla_Gtos_Ingresos7[[#This Row],[Fecha]])/3, 0)</f>
        <v>4</v>
      </c>
      <c r="V21" s="30">
        <f>(Tabla_Gtos_Ingresos7[[#This Row],[Factor]]*Tabla_Gtos_Ingresos7[[#This Row],[Haber]])+(Tabla_Gtos_Ingresos7[[#This Row],[Factor]]*Tabla_Gtos_Ingresos7[[#This Row],[Debe]])</f>
        <v>28020.11</v>
      </c>
      <c r="W21" s="30">
        <f>VLOOKUP(Tabla_Gtos_Ingresos7[[#This Row],[3 digitos]],PGC_Gtos_e_Ingresos[],3,FALSE)</f>
        <v>1</v>
      </c>
    </row>
    <row r="22" spans="1:23" x14ac:dyDescent="0.2">
      <c r="A22" s="1">
        <v>380</v>
      </c>
      <c r="B22" s="12">
        <v>40241</v>
      </c>
      <c r="C22" s="14">
        <v>62800002</v>
      </c>
      <c r="D22" s="1" t="s">
        <v>18</v>
      </c>
      <c r="E22" s="1" t="s">
        <v>19</v>
      </c>
      <c r="F22" s="11">
        <v>5492.19</v>
      </c>
      <c r="G22" s="11">
        <v>0</v>
      </c>
      <c r="H22" s="26" t="str">
        <f>MID(Tabla_Gtos_Ingresos7[[#This Row],[Subcuenta]],1,4)</f>
        <v>6280</v>
      </c>
      <c r="I22" s="27">
        <f>VALUE(MID(Tabla_Gtos_Ingresos7[[#This Row],[4 digitos]],1,3))</f>
        <v>628</v>
      </c>
      <c r="J22" s="27">
        <f>VALUE(MID(Tabla_Gtos_Ingresos7[[#This Row],[3 digitos]],1,2))</f>
        <v>62</v>
      </c>
      <c r="K22" s="28" t="str">
        <f>VLOOKUP(Tabla_Gtos_Ingresos7[[#This Row],[3 digitos]],PGC_Gtos_e_Ingresos[],4,FALSE)</f>
        <v>7.a</v>
      </c>
      <c r="L22" s="30" t="str">
        <f>VLOOKUP(Tabla_Gtos_Ingresos7[[#This Row],[Grupo 1]],Tabla3[],4,FALSE)</f>
        <v>7. Otros Gastos de Explotación</v>
      </c>
      <c r="M22" s="30" t="str">
        <f>VLOOKUP(Tabla_Gtos_Ingresos7[[#This Row],[Grupo 1]],Tabla3[],5,FALSE)</f>
        <v>7.a Servicios Exteriores</v>
      </c>
      <c r="N22" s="28" t="str">
        <f>VLOOKUP(Tabla_Gtos_Ingresos7[[#This Row],[Grupo 1]],Tabla3[],10,FALSE)</f>
        <v>G</v>
      </c>
      <c r="O22" s="28" t="str">
        <f>VLOOKUP(Tabla_Gtos_Ingresos7[[#This Row],[Grupo 1]],Tabla3[],6,FALSE)</f>
        <v>Explotación</v>
      </c>
      <c r="P22" s="28">
        <f>VLOOKUP(Tabla_Gtos_Ingresos7[[#This Row],[Grupo 1]],Tabla3[],2,FALSE)</f>
        <v>7</v>
      </c>
      <c r="Q22" s="29" t="str">
        <f>VLOOKUP(Tabla_Gtos_Ingresos7[[#This Row],[3 digitos]],PGC_Gtos_e_Ingresos[],2,FALSE)</f>
        <v xml:space="preserve"> Suministros</v>
      </c>
      <c r="R22" s="30" t="str">
        <f>Tabla_Gtos_Ingresos7[[#This Row],[3 digitos]]&amp;"/"&amp;Tabla_Gtos_Ingresos7[[#This Row],[Nombre cuenta]]</f>
        <v>628/ Suministros</v>
      </c>
      <c r="S22" s="30">
        <f>YEAR(Tabla_Gtos_Ingresos7[[#This Row],[Fecha]])</f>
        <v>2010</v>
      </c>
      <c r="T22" s="27">
        <f>MONTH(Tabla_Gtos_Ingresos7[[#This Row],[Fecha]])</f>
        <v>3</v>
      </c>
      <c r="U22" s="30">
        <f>ROUNDUP(MONTH(Tabla_Gtos_Ingresos7[[#This Row],[Fecha]])/3, 0)</f>
        <v>1</v>
      </c>
      <c r="V22" s="30">
        <f>(Tabla_Gtos_Ingresos7[[#This Row],[Factor]]*Tabla_Gtos_Ingresos7[[#This Row],[Haber]])+(Tabla_Gtos_Ingresos7[[#This Row],[Factor]]*Tabla_Gtos_Ingresos7[[#This Row],[Debe]])</f>
        <v>-5492.19</v>
      </c>
      <c r="W22" s="30">
        <f>VLOOKUP(Tabla_Gtos_Ingresos7[[#This Row],[3 digitos]],PGC_Gtos_e_Ingresos[],3,FALSE)</f>
        <v>-1</v>
      </c>
    </row>
    <row r="23" spans="1:23" x14ac:dyDescent="0.2">
      <c r="A23" s="1">
        <v>381</v>
      </c>
      <c r="B23" s="12">
        <v>40241</v>
      </c>
      <c r="C23" s="14">
        <v>62800002</v>
      </c>
      <c r="D23" s="1" t="s">
        <v>18</v>
      </c>
      <c r="E23" s="1" t="s">
        <v>20</v>
      </c>
      <c r="F23" s="11">
        <v>776.33</v>
      </c>
      <c r="G23" s="11">
        <v>0</v>
      </c>
      <c r="H23" s="26" t="str">
        <f>MID(Tabla_Gtos_Ingresos7[[#This Row],[Subcuenta]],1,4)</f>
        <v>6280</v>
      </c>
      <c r="I23" s="27">
        <f>VALUE(MID(Tabla_Gtos_Ingresos7[[#This Row],[4 digitos]],1,3))</f>
        <v>628</v>
      </c>
      <c r="J23" s="27">
        <f>VALUE(MID(Tabla_Gtos_Ingresos7[[#This Row],[3 digitos]],1,2))</f>
        <v>62</v>
      </c>
      <c r="K23" s="28" t="str">
        <f>VLOOKUP(Tabla_Gtos_Ingresos7[[#This Row],[3 digitos]],PGC_Gtos_e_Ingresos[],4,FALSE)</f>
        <v>7.a</v>
      </c>
      <c r="L23" s="30" t="str">
        <f>VLOOKUP(Tabla_Gtos_Ingresos7[[#This Row],[Grupo 1]],Tabla3[],4,FALSE)</f>
        <v>7. Otros Gastos de Explotación</v>
      </c>
      <c r="M23" s="30" t="str">
        <f>VLOOKUP(Tabla_Gtos_Ingresos7[[#This Row],[Grupo 1]],Tabla3[],5,FALSE)</f>
        <v>7.a Servicios Exteriores</v>
      </c>
      <c r="N23" s="28" t="str">
        <f>VLOOKUP(Tabla_Gtos_Ingresos7[[#This Row],[Grupo 1]],Tabla3[],10,FALSE)</f>
        <v>G</v>
      </c>
      <c r="O23" s="28" t="str">
        <f>VLOOKUP(Tabla_Gtos_Ingresos7[[#This Row],[Grupo 1]],Tabla3[],6,FALSE)</f>
        <v>Explotación</v>
      </c>
      <c r="P23" s="28">
        <f>VLOOKUP(Tabla_Gtos_Ingresos7[[#This Row],[Grupo 1]],Tabla3[],2,FALSE)</f>
        <v>7</v>
      </c>
      <c r="Q23" s="29" t="str">
        <f>VLOOKUP(Tabla_Gtos_Ingresos7[[#This Row],[3 digitos]],PGC_Gtos_e_Ingresos[],2,FALSE)</f>
        <v xml:space="preserve"> Suministros</v>
      </c>
      <c r="R23" s="30" t="str">
        <f>Tabla_Gtos_Ingresos7[[#This Row],[3 digitos]]&amp;"/"&amp;Tabla_Gtos_Ingresos7[[#This Row],[Nombre cuenta]]</f>
        <v>628/ Suministros</v>
      </c>
      <c r="S23" s="30">
        <f>YEAR(Tabla_Gtos_Ingresos7[[#This Row],[Fecha]])</f>
        <v>2010</v>
      </c>
      <c r="T23" s="27">
        <f>MONTH(Tabla_Gtos_Ingresos7[[#This Row],[Fecha]])</f>
        <v>3</v>
      </c>
      <c r="U23" s="30">
        <f>ROUNDUP(MONTH(Tabla_Gtos_Ingresos7[[#This Row],[Fecha]])/3, 0)</f>
        <v>1</v>
      </c>
      <c r="V23" s="30">
        <f>(Tabla_Gtos_Ingresos7[[#This Row],[Factor]]*Tabla_Gtos_Ingresos7[[#This Row],[Haber]])+(Tabla_Gtos_Ingresos7[[#This Row],[Factor]]*Tabla_Gtos_Ingresos7[[#This Row],[Debe]])</f>
        <v>-776.33</v>
      </c>
      <c r="W23" s="30">
        <f>VLOOKUP(Tabla_Gtos_Ingresos7[[#This Row],[3 digitos]],PGC_Gtos_e_Ingresos[],3,FALSE)</f>
        <v>-1</v>
      </c>
    </row>
    <row r="24" spans="1:23" x14ac:dyDescent="0.2">
      <c r="A24" s="1">
        <v>592</v>
      </c>
      <c r="B24" s="12">
        <v>40272</v>
      </c>
      <c r="C24" s="14">
        <v>70000057</v>
      </c>
      <c r="D24" s="1" t="s">
        <v>38</v>
      </c>
      <c r="E24" s="1" t="s">
        <v>625</v>
      </c>
      <c r="F24" s="11">
        <v>0</v>
      </c>
      <c r="G24" s="11">
        <v>1930.57</v>
      </c>
      <c r="H24" s="26" t="str">
        <f>MID(Tabla_Gtos_Ingresos7[[#This Row],[Subcuenta]],1,4)</f>
        <v>7000</v>
      </c>
      <c r="I24" s="27">
        <f>VALUE(MID(Tabla_Gtos_Ingresos7[[#This Row],[4 digitos]],1,3))</f>
        <v>700</v>
      </c>
      <c r="J24" s="27">
        <f>VALUE(MID(Tabla_Gtos_Ingresos7[[#This Row],[3 digitos]],1,2))</f>
        <v>70</v>
      </c>
      <c r="K24" s="28" t="str">
        <f>VLOOKUP(Tabla_Gtos_Ingresos7[[#This Row],[3 digitos]],PGC_Gtos_e_Ingresos[],4,FALSE)</f>
        <v>1a</v>
      </c>
      <c r="L24" s="30" t="str">
        <f>VLOOKUP(Tabla_Gtos_Ingresos7[[#This Row],[Grupo 1]],Tabla3[],4,FALSE)</f>
        <v>1. Importe Neto Cifra de Negocios</v>
      </c>
      <c r="M24" s="30" t="str">
        <f>VLOOKUP(Tabla_Gtos_Ingresos7[[#This Row],[Grupo 1]],Tabla3[],5,FALSE)</f>
        <v>1.a Ventas</v>
      </c>
      <c r="N24" s="28" t="str">
        <f>VLOOKUP(Tabla_Gtos_Ingresos7[[#This Row],[Grupo 1]],Tabla3[],10,FALSE)</f>
        <v>I</v>
      </c>
      <c r="O24" s="28" t="str">
        <f>VLOOKUP(Tabla_Gtos_Ingresos7[[#This Row],[Grupo 1]],Tabla3[],6,FALSE)</f>
        <v>Explotación</v>
      </c>
      <c r="P24" s="28">
        <f>VLOOKUP(Tabla_Gtos_Ingresos7[[#This Row],[Grupo 1]],Tabla3[],2,FALSE)</f>
        <v>1</v>
      </c>
      <c r="Q24" s="29" t="str">
        <f>VLOOKUP(Tabla_Gtos_Ingresos7[[#This Row],[3 digitos]],PGC_Gtos_e_Ingresos[],2,FALSE)</f>
        <v xml:space="preserve"> Ventas de mercaderías</v>
      </c>
      <c r="R24" s="30" t="str">
        <f>Tabla_Gtos_Ingresos7[[#This Row],[3 digitos]]&amp;"/"&amp;Tabla_Gtos_Ingresos7[[#This Row],[Nombre cuenta]]</f>
        <v>700/ Ventas de mercaderías</v>
      </c>
      <c r="S24" s="30">
        <f>YEAR(Tabla_Gtos_Ingresos7[[#This Row],[Fecha]])</f>
        <v>2010</v>
      </c>
      <c r="T24" s="27">
        <f>MONTH(Tabla_Gtos_Ingresos7[[#This Row],[Fecha]])</f>
        <v>4</v>
      </c>
      <c r="U24" s="30">
        <f>ROUNDUP(MONTH(Tabla_Gtos_Ingresos7[[#This Row],[Fecha]])/3, 0)</f>
        <v>2</v>
      </c>
      <c r="V24" s="30">
        <f>(Tabla_Gtos_Ingresos7[[#This Row],[Factor]]*Tabla_Gtos_Ingresos7[[#This Row],[Haber]])+(Tabla_Gtos_Ingresos7[[#This Row],[Factor]]*Tabla_Gtos_Ingresos7[[#This Row],[Debe]])</f>
        <v>1930.57</v>
      </c>
      <c r="W24" s="30">
        <f>VLOOKUP(Tabla_Gtos_Ingresos7[[#This Row],[3 digitos]],PGC_Gtos_e_Ingresos[],3,FALSE)</f>
        <v>1</v>
      </c>
    </row>
    <row r="25" spans="1:23" x14ac:dyDescent="0.2">
      <c r="A25" s="1">
        <v>1975</v>
      </c>
      <c r="B25" s="12">
        <v>40425</v>
      </c>
      <c r="C25" s="14">
        <v>62400005</v>
      </c>
      <c r="D25" s="1" t="s">
        <v>16</v>
      </c>
      <c r="E25" s="1" t="s">
        <v>424</v>
      </c>
      <c r="F25" s="11">
        <v>796.5</v>
      </c>
      <c r="G25" s="11">
        <v>0</v>
      </c>
      <c r="H25" s="26" t="str">
        <f>MID(Tabla_Gtos_Ingresos7[[#This Row],[Subcuenta]],1,4)</f>
        <v>6240</v>
      </c>
      <c r="I25" s="27">
        <f>VALUE(MID(Tabla_Gtos_Ingresos7[[#This Row],[4 digitos]],1,3))</f>
        <v>624</v>
      </c>
      <c r="J25" s="27">
        <f>VALUE(MID(Tabla_Gtos_Ingresos7[[#This Row],[3 digitos]],1,2))</f>
        <v>62</v>
      </c>
      <c r="K25" s="28" t="str">
        <f>VLOOKUP(Tabla_Gtos_Ingresos7[[#This Row],[3 digitos]],PGC_Gtos_e_Ingresos[],4,FALSE)</f>
        <v>7.a</v>
      </c>
      <c r="L25" s="30" t="str">
        <f>VLOOKUP(Tabla_Gtos_Ingresos7[[#This Row],[Grupo 1]],Tabla3[],4,FALSE)</f>
        <v>7. Otros Gastos de Explotación</v>
      </c>
      <c r="M25" s="30" t="str">
        <f>VLOOKUP(Tabla_Gtos_Ingresos7[[#This Row],[Grupo 1]],Tabla3[],5,FALSE)</f>
        <v>7.a Servicios Exteriores</v>
      </c>
      <c r="N25" s="28" t="str">
        <f>VLOOKUP(Tabla_Gtos_Ingresos7[[#This Row],[Grupo 1]],Tabla3[],10,FALSE)</f>
        <v>G</v>
      </c>
      <c r="O25" s="28" t="str">
        <f>VLOOKUP(Tabla_Gtos_Ingresos7[[#This Row],[Grupo 1]],Tabla3[],6,FALSE)</f>
        <v>Explotación</v>
      </c>
      <c r="P25" s="28">
        <f>VLOOKUP(Tabla_Gtos_Ingresos7[[#This Row],[Grupo 1]],Tabla3[],2,FALSE)</f>
        <v>7</v>
      </c>
      <c r="Q25" s="29" t="str">
        <f>VLOOKUP(Tabla_Gtos_Ingresos7[[#This Row],[3 digitos]],PGC_Gtos_e_Ingresos[],2,FALSE)</f>
        <v xml:space="preserve"> Transportes</v>
      </c>
      <c r="R25" s="30" t="str">
        <f>Tabla_Gtos_Ingresos7[[#This Row],[3 digitos]]&amp;"/"&amp;Tabla_Gtos_Ingresos7[[#This Row],[Nombre cuenta]]</f>
        <v>624/ Transportes</v>
      </c>
      <c r="S25" s="30">
        <f>YEAR(Tabla_Gtos_Ingresos7[[#This Row],[Fecha]])</f>
        <v>2010</v>
      </c>
      <c r="T25" s="27">
        <f>MONTH(Tabla_Gtos_Ingresos7[[#This Row],[Fecha]])</f>
        <v>9</v>
      </c>
      <c r="U25" s="30">
        <f>ROUNDUP(MONTH(Tabla_Gtos_Ingresos7[[#This Row],[Fecha]])/3, 0)</f>
        <v>3</v>
      </c>
      <c r="V25" s="30">
        <f>(Tabla_Gtos_Ingresos7[[#This Row],[Factor]]*Tabla_Gtos_Ingresos7[[#This Row],[Haber]])+(Tabla_Gtos_Ingresos7[[#This Row],[Factor]]*Tabla_Gtos_Ingresos7[[#This Row],[Debe]])</f>
        <v>-796.5</v>
      </c>
      <c r="W25" s="30">
        <f>VLOOKUP(Tabla_Gtos_Ingresos7[[#This Row],[3 digitos]],PGC_Gtos_e_Ingresos[],3,FALSE)</f>
        <v>-1</v>
      </c>
    </row>
    <row r="26" spans="1:23" x14ac:dyDescent="0.2">
      <c r="A26" s="1">
        <v>1976</v>
      </c>
      <c r="B26" s="12">
        <v>40425</v>
      </c>
      <c r="C26" s="14">
        <v>62400006</v>
      </c>
      <c r="D26" s="1" t="s">
        <v>16</v>
      </c>
      <c r="E26" s="1" t="s">
        <v>425</v>
      </c>
      <c r="F26" s="11">
        <v>826.9</v>
      </c>
      <c r="G26" s="11">
        <v>0</v>
      </c>
      <c r="H26" s="26" t="str">
        <f>MID(Tabla_Gtos_Ingresos7[[#This Row],[Subcuenta]],1,4)</f>
        <v>6240</v>
      </c>
      <c r="I26" s="27">
        <f>VALUE(MID(Tabla_Gtos_Ingresos7[[#This Row],[4 digitos]],1,3))</f>
        <v>624</v>
      </c>
      <c r="J26" s="27">
        <f>VALUE(MID(Tabla_Gtos_Ingresos7[[#This Row],[3 digitos]],1,2))</f>
        <v>62</v>
      </c>
      <c r="K26" s="28" t="str">
        <f>VLOOKUP(Tabla_Gtos_Ingresos7[[#This Row],[3 digitos]],PGC_Gtos_e_Ingresos[],4,FALSE)</f>
        <v>7.a</v>
      </c>
      <c r="L26" s="30" t="str">
        <f>VLOOKUP(Tabla_Gtos_Ingresos7[[#This Row],[Grupo 1]],Tabla3[],4,FALSE)</f>
        <v>7. Otros Gastos de Explotación</v>
      </c>
      <c r="M26" s="30" t="str">
        <f>VLOOKUP(Tabla_Gtos_Ingresos7[[#This Row],[Grupo 1]],Tabla3[],5,FALSE)</f>
        <v>7.a Servicios Exteriores</v>
      </c>
      <c r="N26" s="28" t="str">
        <f>VLOOKUP(Tabla_Gtos_Ingresos7[[#This Row],[Grupo 1]],Tabla3[],10,FALSE)</f>
        <v>G</v>
      </c>
      <c r="O26" s="28" t="str">
        <f>VLOOKUP(Tabla_Gtos_Ingresos7[[#This Row],[Grupo 1]],Tabla3[],6,FALSE)</f>
        <v>Explotación</v>
      </c>
      <c r="P26" s="28">
        <f>VLOOKUP(Tabla_Gtos_Ingresos7[[#This Row],[Grupo 1]],Tabla3[],2,FALSE)</f>
        <v>7</v>
      </c>
      <c r="Q26" s="29" t="str">
        <f>VLOOKUP(Tabla_Gtos_Ingresos7[[#This Row],[3 digitos]],PGC_Gtos_e_Ingresos[],2,FALSE)</f>
        <v xml:space="preserve"> Transportes</v>
      </c>
      <c r="R26" s="30" t="str">
        <f>Tabla_Gtos_Ingresos7[[#This Row],[3 digitos]]&amp;"/"&amp;Tabla_Gtos_Ingresos7[[#This Row],[Nombre cuenta]]</f>
        <v>624/ Transportes</v>
      </c>
      <c r="S26" s="30">
        <f>YEAR(Tabla_Gtos_Ingresos7[[#This Row],[Fecha]])</f>
        <v>2010</v>
      </c>
      <c r="T26" s="27">
        <f>MONTH(Tabla_Gtos_Ingresos7[[#This Row],[Fecha]])</f>
        <v>9</v>
      </c>
      <c r="U26" s="30">
        <f>ROUNDUP(MONTH(Tabla_Gtos_Ingresos7[[#This Row],[Fecha]])/3, 0)</f>
        <v>3</v>
      </c>
      <c r="V26" s="30">
        <f>(Tabla_Gtos_Ingresos7[[#This Row],[Factor]]*Tabla_Gtos_Ingresos7[[#This Row],[Haber]])+(Tabla_Gtos_Ingresos7[[#This Row],[Factor]]*Tabla_Gtos_Ingresos7[[#This Row],[Debe]])</f>
        <v>-826.9</v>
      </c>
      <c r="W26" s="30">
        <f>VLOOKUP(Tabla_Gtos_Ingresos7[[#This Row],[3 digitos]],PGC_Gtos_e_Ingresos[],3,FALSE)</f>
        <v>-1</v>
      </c>
    </row>
    <row r="27" spans="1:23" x14ac:dyDescent="0.2">
      <c r="A27" s="1">
        <v>1977</v>
      </c>
      <c r="B27" s="12">
        <v>40425</v>
      </c>
      <c r="C27" s="14">
        <v>62400007</v>
      </c>
      <c r="D27" s="1" t="s">
        <v>16</v>
      </c>
      <c r="E27" s="1" t="s">
        <v>426</v>
      </c>
      <c r="F27" s="11">
        <v>189.76</v>
      </c>
      <c r="G27" s="11">
        <v>0</v>
      </c>
      <c r="H27" s="26" t="str">
        <f>MID(Tabla_Gtos_Ingresos7[[#This Row],[Subcuenta]],1,4)</f>
        <v>6240</v>
      </c>
      <c r="I27" s="27">
        <f>VALUE(MID(Tabla_Gtos_Ingresos7[[#This Row],[4 digitos]],1,3))</f>
        <v>624</v>
      </c>
      <c r="J27" s="27">
        <f>VALUE(MID(Tabla_Gtos_Ingresos7[[#This Row],[3 digitos]],1,2))</f>
        <v>62</v>
      </c>
      <c r="K27" s="28" t="str">
        <f>VLOOKUP(Tabla_Gtos_Ingresos7[[#This Row],[3 digitos]],PGC_Gtos_e_Ingresos[],4,FALSE)</f>
        <v>7.a</v>
      </c>
      <c r="L27" s="30" t="str">
        <f>VLOOKUP(Tabla_Gtos_Ingresos7[[#This Row],[Grupo 1]],Tabla3[],4,FALSE)</f>
        <v>7. Otros Gastos de Explotación</v>
      </c>
      <c r="M27" s="30" t="str">
        <f>VLOOKUP(Tabla_Gtos_Ingresos7[[#This Row],[Grupo 1]],Tabla3[],5,FALSE)</f>
        <v>7.a Servicios Exteriores</v>
      </c>
      <c r="N27" s="28" t="str">
        <f>VLOOKUP(Tabla_Gtos_Ingresos7[[#This Row],[Grupo 1]],Tabla3[],10,FALSE)</f>
        <v>G</v>
      </c>
      <c r="O27" s="28" t="str">
        <f>VLOOKUP(Tabla_Gtos_Ingresos7[[#This Row],[Grupo 1]],Tabla3[],6,FALSE)</f>
        <v>Explotación</v>
      </c>
      <c r="P27" s="28">
        <f>VLOOKUP(Tabla_Gtos_Ingresos7[[#This Row],[Grupo 1]],Tabla3[],2,FALSE)</f>
        <v>7</v>
      </c>
      <c r="Q27" s="29" t="str">
        <f>VLOOKUP(Tabla_Gtos_Ingresos7[[#This Row],[3 digitos]],PGC_Gtos_e_Ingresos[],2,FALSE)</f>
        <v xml:space="preserve"> Transportes</v>
      </c>
      <c r="R27" s="30" t="str">
        <f>Tabla_Gtos_Ingresos7[[#This Row],[3 digitos]]&amp;"/"&amp;Tabla_Gtos_Ingresos7[[#This Row],[Nombre cuenta]]</f>
        <v>624/ Transportes</v>
      </c>
      <c r="S27" s="30">
        <f>YEAR(Tabla_Gtos_Ingresos7[[#This Row],[Fecha]])</f>
        <v>2010</v>
      </c>
      <c r="T27" s="27">
        <f>MONTH(Tabla_Gtos_Ingresos7[[#This Row],[Fecha]])</f>
        <v>9</v>
      </c>
      <c r="U27" s="30">
        <f>ROUNDUP(MONTH(Tabla_Gtos_Ingresos7[[#This Row],[Fecha]])/3, 0)</f>
        <v>3</v>
      </c>
      <c r="V27" s="30">
        <f>(Tabla_Gtos_Ingresos7[[#This Row],[Factor]]*Tabla_Gtos_Ingresos7[[#This Row],[Haber]])+(Tabla_Gtos_Ingresos7[[#This Row],[Factor]]*Tabla_Gtos_Ingresos7[[#This Row],[Debe]])</f>
        <v>-189.76</v>
      </c>
      <c r="W27" s="30">
        <f>VLOOKUP(Tabla_Gtos_Ingresos7[[#This Row],[3 digitos]],PGC_Gtos_e_Ingresos[],3,FALSE)</f>
        <v>-1</v>
      </c>
    </row>
    <row r="28" spans="1:23" x14ac:dyDescent="0.2">
      <c r="A28" s="1">
        <v>1978</v>
      </c>
      <c r="B28" s="12">
        <v>40425</v>
      </c>
      <c r="C28" s="14">
        <v>62400008</v>
      </c>
      <c r="D28" s="1" t="s">
        <v>16</v>
      </c>
      <c r="E28" s="1" t="s">
        <v>427</v>
      </c>
      <c r="F28" s="11">
        <v>870.19</v>
      </c>
      <c r="G28" s="11">
        <v>0</v>
      </c>
      <c r="H28" s="26" t="str">
        <f>MID(Tabla_Gtos_Ingresos7[[#This Row],[Subcuenta]],1,4)</f>
        <v>6240</v>
      </c>
      <c r="I28" s="27">
        <f>VALUE(MID(Tabla_Gtos_Ingresos7[[#This Row],[4 digitos]],1,3))</f>
        <v>624</v>
      </c>
      <c r="J28" s="27">
        <f>VALUE(MID(Tabla_Gtos_Ingresos7[[#This Row],[3 digitos]],1,2))</f>
        <v>62</v>
      </c>
      <c r="K28" s="28" t="str">
        <f>VLOOKUP(Tabla_Gtos_Ingresos7[[#This Row],[3 digitos]],PGC_Gtos_e_Ingresos[],4,FALSE)</f>
        <v>7.a</v>
      </c>
      <c r="L28" s="30" t="str">
        <f>VLOOKUP(Tabla_Gtos_Ingresos7[[#This Row],[Grupo 1]],Tabla3[],4,FALSE)</f>
        <v>7. Otros Gastos de Explotación</v>
      </c>
      <c r="M28" s="30" t="str">
        <f>VLOOKUP(Tabla_Gtos_Ingresos7[[#This Row],[Grupo 1]],Tabla3[],5,FALSE)</f>
        <v>7.a Servicios Exteriores</v>
      </c>
      <c r="N28" s="28" t="str">
        <f>VLOOKUP(Tabla_Gtos_Ingresos7[[#This Row],[Grupo 1]],Tabla3[],10,FALSE)</f>
        <v>G</v>
      </c>
      <c r="O28" s="28" t="str">
        <f>VLOOKUP(Tabla_Gtos_Ingresos7[[#This Row],[Grupo 1]],Tabla3[],6,FALSE)</f>
        <v>Explotación</v>
      </c>
      <c r="P28" s="28">
        <f>VLOOKUP(Tabla_Gtos_Ingresos7[[#This Row],[Grupo 1]],Tabla3[],2,FALSE)</f>
        <v>7</v>
      </c>
      <c r="Q28" s="29" t="str">
        <f>VLOOKUP(Tabla_Gtos_Ingresos7[[#This Row],[3 digitos]],PGC_Gtos_e_Ingresos[],2,FALSE)</f>
        <v xml:space="preserve"> Transportes</v>
      </c>
      <c r="R28" s="30" t="str">
        <f>Tabla_Gtos_Ingresos7[[#This Row],[3 digitos]]&amp;"/"&amp;Tabla_Gtos_Ingresos7[[#This Row],[Nombre cuenta]]</f>
        <v>624/ Transportes</v>
      </c>
      <c r="S28" s="30">
        <f>YEAR(Tabla_Gtos_Ingresos7[[#This Row],[Fecha]])</f>
        <v>2010</v>
      </c>
      <c r="T28" s="27">
        <f>MONTH(Tabla_Gtos_Ingresos7[[#This Row],[Fecha]])</f>
        <v>9</v>
      </c>
      <c r="U28" s="30">
        <f>ROUNDUP(MONTH(Tabla_Gtos_Ingresos7[[#This Row],[Fecha]])/3, 0)</f>
        <v>3</v>
      </c>
      <c r="V28" s="30">
        <f>(Tabla_Gtos_Ingresos7[[#This Row],[Factor]]*Tabla_Gtos_Ingresos7[[#This Row],[Haber]])+(Tabla_Gtos_Ingresos7[[#This Row],[Factor]]*Tabla_Gtos_Ingresos7[[#This Row],[Debe]])</f>
        <v>-870.19</v>
      </c>
      <c r="W28" s="30">
        <f>VLOOKUP(Tabla_Gtos_Ingresos7[[#This Row],[3 digitos]],PGC_Gtos_e_Ingresos[],3,FALSE)</f>
        <v>-1</v>
      </c>
    </row>
    <row r="29" spans="1:23" x14ac:dyDescent="0.2">
      <c r="A29" s="1">
        <v>1979</v>
      </c>
      <c r="B29" s="12">
        <v>40425</v>
      </c>
      <c r="C29" s="14">
        <v>62400009</v>
      </c>
      <c r="D29" s="1" t="s">
        <v>16</v>
      </c>
      <c r="E29" s="1" t="s">
        <v>428</v>
      </c>
      <c r="F29" s="11">
        <v>796.5</v>
      </c>
      <c r="G29" s="11">
        <v>0</v>
      </c>
      <c r="H29" s="26" t="str">
        <f>MID(Tabla_Gtos_Ingresos7[[#This Row],[Subcuenta]],1,4)</f>
        <v>6240</v>
      </c>
      <c r="I29" s="27">
        <f>VALUE(MID(Tabla_Gtos_Ingresos7[[#This Row],[4 digitos]],1,3))</f>
        <v>624</v>
      </c>
      <c r="J29" s="27">
        <f>VALUE(MID(Tabla_Gtos_Ingresos7[[#This Row],[3 digitos]],1,2))</f>
        <v>62</v>
      </c>
      <c r="K29" s="28" t="str">
        <f>VLOOKUP(Tabla_Gtos_Ingresos7[[#This Row],[3 digitos]],PGC_Gtos_e_Ingresos[],4,FALSE)</f>
        <v>7.a</v>
      </c>
      <c r="L29" s="30" t="str">
        <f>VLOOKUP(Tabla_Gtos_Ingresos7[[#This Row],[Grupo 1]],Tabla3[],4,FALSE)</f>
        <v>7. Otros Gastos de Explotación</v>
      </c>
      <c r="M29" s="30" t="str">
        <f>VLOOKUP(Tabla_Gtos_Ingresos7[[#This Row],[Grupo 1]],Tabla3[],5,FALSE)</f>
        <v>7.a Servicios Exteriores</v>
      </c>
      <c r="N29" s="28" t="str">
        <f>VLOOKUP(Tabla_Gtos_Ingresos7[[#This Row],[Grupo 1]],Tabla3[],10,FALSE)</f>
        <v>G</v>
      </c>
      <c r="O29" s="28" t="str">
        <f>VLOOKUP(Tabla_Gtos_Ingresos7[[#This Row],[Grupo 1]],Tabla3[],6,FALSE)</f>
        <v>Explotación</v>
      </c>
      <c r="P29" s="28">
        <f>VLOOKUP(Tabla_Gtos_Ingresos7[[#This Row],[Grupo 1]],Tabla3[],2,FALSE)</f>
        <v>7</v>
      </c>
      <c r="Q29" s="29" t="str">
        <f>VLOOKUP(Tabla_Gtos_Ingresos7[[#This Row],[3 digitos]],PGC_Gtos_e_Ingresos[],2,FALSE)</f>
        <v xml:space="preserve"> Transportes</v>
      </c>
      <c r="R29" s="30" t="str">
        <f>Tabla_Gtos_Ingresos7[[#This Row],[3 digitos]]&amp;"/"&amp;Tabla_Gtos_Ingresos7[[#This Row],[Nombre cuenta]]</f>
        <v>624/ Transportes</v>
      </c>
      <c r="S29" s="30">
        <f>YEAR(Tabla_Gtos_Ingresos7[[#This Row],[Fecha]])</f>
        <v>2010</v>
      </c>
      <c r="T29" s="27">
        <f>MONTH(Tabla_Gtos_Ingresos7[[#This Row],[Fecha]])</f>
        <v>9</v>
      </c>
      <c r="U29" s="30">
        <f>ROUNDUP(MONTH(Tabla_Gtos_Ingresos7[[#This Row],[Fecha]])/3, 0)</f>
        <v>3</v>
      </c>
      <c r="V29" s="30">
        <f>(Tabla_Gtos_Ingresos7[[#This Row],[Factor]]*Tabla_Gtos_Ingresos7[[#This Row],[Haber]])+(Tabla_Gtos_Ingresos7[[#This Row],[Factor]]*Tabla_Gtos_Ingresos7[[#This Row],[Debe]])</f>
        <v>-796.5</v>
      </c>
      <c r="W29" s="30">
        <f>VLOOKUP(Tabla_Gtos_Ingresos7[[#This Row],[3 digitos]],PGC_Gtos_e_Ingresos[],3,FALSE)</f>
        <v>-1</v>
      </c>
    </row>
    <row r="30" spans="1:23" x14ac:dyDescent="0.2">
      <c r="A30" s="1">
        <v>2849</v>
      </c>
      <c r="B30" s="12">
        <v>40516</v>
      </c>
      <c r="C30" s="14">
        <v>70000223</v>
      </c>
      <c r="D30" s="1" t="s">
        <v>38</v>
      </c>
      <c r="E30" s="1" t="s">
        <v>251</v>
      </c>
      <c r="F30" s="11">
        <v>0</v>
      </c>
      <c r="G30" s="11">
        <v>10537.5</v>
      </c>
      <c r="H30" s="26" t="str">
        <f>MID(Tabla_Gtos_Ingresos7[[#This Row],[Subcuenta]],1,4)</f>
        <v>7000</v>
      </c>
      <c r="I30" s="27">
        <f>VALUE(MID(Tabla_Gtos_Ingresos7[[#This Row],[4 digitos]],1,3))</f>
        <v>700</v>
      </c>
      <c r="J30" s="27">
        <f>VALUE(MID(Tabla_Gtos_Ingresos7[[#This Row],[3 digitos]],1,2))</f>
        <v>70</v>
      </c>
      <c r="K30" s="28" t="str">
        <f>VLOOKUP(Tabla_Gtos_Ingresos7[[#This Row],[3 digitos]],PGC_Gtos_e_Ingresos[],4,FALSE)</f>
        <v>1a</v>
      </c>
      <c r="L30" s="30" t="str">
        <f>VLOOKUP(Tabla_Gtos_Ingresos7[[#This Row],[Grupo 1]],Tabla3[],4,FALSE)</f>
        <v>1. Importe Neto Cifra de Negocios</v>
      </c>
      <c r="M30" s="30" t="str">
        <f>VLOOKUP(Tabla_Gtos_Ingresos7[[#This Row],[Grupo 1]],Tabla3[],5,FALSE)</f>
        <v>1.a Ventas</v>
      </c>
      <c r="N30" s="28" t="str">
        <f>VLOOKUP(Tabla_Gtos_Ingresos7[[#This Row],[Grupo 1]],Tabla3[],10,FALSE)</f>
        <v>I</v>
      </c>
      <c r="O30" s="28" t="str">
        <f>VLOOKUP(Tabla_Gtos_Ingresos7[[#This Row],[Grupo 1]],Tabla3[],6,FALSE)</f>
        <v>Explotación</v>
      </c>
      <c r="P30" s="28">
        <f>VLOOKUP(Tabla_Gtos_Ingresos7[[#This Row],[Grupo 1]],Tabla3[],2,FALSE)</f>
        <v>1</v>
      </c>
      <c r="Q30" s="29" t="str">
        <f>VLOOKUP(Tabla_Gtos_Ingresos7[[#This Row],[3 digitos]],PGC_Gtos_e_Ingresos[],2,FALSE)</f>
        <v xml:space="preserve"> Ventas de mercaderías</v>
      </c>
      <c r="R30" s="30" t="str">
        <f>Tabla_Gtos_Ingresos7[[#This Row],[3 digitos]]&amp;"/"&amp;Tabla_Gtos_Ingresos7[[#This Row],[Nombre cuenta]]</f>
        <v>700/ Ventas de mercaderías</v>
      </c>
      <c r="S30" s="30">
        <f>YEAR(Tabla_Gtos_Ingresos7[[#This Row],[Fecha]])</f>
        <v>2010</v>
      </c>
      <c r="T30" s="27">
        <f>MONTH(Tabla_Gtos_Ingresos7[[#This Row],[Fecha]])</f>
        <v>12</v>
      </c>
      <c r="U30" s="30">
        <f>ROUNDUP(MONTH(Tabla_Gtos_Ingresos7[[#This Row],[Fecha]])/3, 0)</f>
        <v>4</v>
      </c>
      <c r="V30" s="30">
        <f>(Tabla_Gtos_Ingresos7[[#This Row],[Factor]]*Tabla_Gtos_Ingresos7[[#This Row],[Haber]])+(Tabla_Gtos_Ingresos7[[#This Row],[Factor]]*Tabla_Gtos_Ingresos7[[#This Row],[Debe]])</f>
        <v>10537.5</v>
      </c>
      <c r="W30" s="30">
        <f>VLOOKUP(Tabla_Gtos_Ingresos7[[#This Row],[3 digitos]],PGC_Gtos_e_Ingresos[],3,FALSE)</f>
        <v>1</v>
      </c>
    </row>
    <row r="31" spans="1:23" x14ac:dyDescent="0.2">
      <c r="A31" s="1">
        <v>383</v>
      </c>
      <c r="B31" s="12">
        <v>40242</v>
      </c>
      <c r="C31" s="14">
        <v>62200015</v>
      </c>
      <c r="D31" s="1" t="s">
        <v>14</v>
      </c>
      <c r="E31" s="1" t="s">
        <v>373</v>
      </c>
      <c r="F31" s="11">
        <v>508.65</v>
      </c>
      <c r="G31" s="11">
        <v>0</v>
      </c>
      <c r="H31" s="26" t="str">
        <f>MID(Tabla_Gtos_Ingresos7[[#This Row],[Subcuenta]],1,4)</f>
        <v>6220</v>
      </c>
      <c r="I31" s="27">
        <f>VALUE(MID(Tabla_Gtos_Ingresos7[[#This Row],[4 digitos]],1,3))</f>
        <v>622</v>
      </c>
      <c r="J31" s="27">
        <f>VALUE(MID(Tabla_Gtos_Ingresos7[[#This Row],[3 digitos]],1,2))</f>
        <v>62</v>
      </c>
      <c r="K31" s="28" t="str">
        <f>VLOOKUP(Tabla_Gtos_Ingresos7[[#This Row],[3 digitos]],PGC_Gtos_e_Ingresos[],4,FALSE)</f>
        <v>7.a</v>
      </c>
      <c r="L31" s="30" t="str">
        <f>VLOOKUP(Tabla_Gtos_Ingresos7[[#This Row],[Grupo 1]],Tabla3[],4,FALSE)</f>
        <v>7. Otros Gastos de Explotación</v>
      </c>
      <c r="M31" s="30" t="str">
        <f>VLOOKUP(Tabla_Gtos_Ingresos7[[#This Row],[Grupo 1]],Tabla3[],5,FALSE)</f>
        <v>7.a Servicios Exteriores</v>
      </c>
      <c r="N31" s="28" t="str">
        <f>VLOOKUP(Tabla_Gtos_Ingresos7[[#This Row],[Grupo 1]],Tabla3[],10,FALSE)</f>
        <v>G</v>
      </c>
      <c r="O31" s="28" t="str">
        <f>VLOOKUP(Tabla_Gtos_Ingresos7[[#This Row],[Grupo 1]],Tabla3[],6,FALSE)</f>
        <v>Explotación</v>
      </c>
      <c r="P31" s="28">
        <f>VLOOKUP(Tabla_Gtos_Ingresos7[[#This Row],[Grupo 1]],Tabla3[],2,FALSE)</f>
        <v>7</v>
      </c>
      <c r="Q31" s="29" t="str">
        <f>VLOOKUP(Tabla_Gtos_Ingresos7[[#This Row],[3 digitos]],PGC_Gtos_e_Ingresos[],2,FALSE)</f>
        <v xml:space="preserve"> Reparaciones y conservación</v>
      </c>
      <c r="R31" s="30" t="str">
        <f>Tabla_Gtos_Ingresos7[[#This Row],[3 digitos]]&amp;"/"&amp;Tabla_Gtos_Ingresos7[[#This Row],[Nombre cuenta]]</f>
        <v>622/ Reparaciones y conservación</v>
      </c>
      <c r="S31" s="30">
        <f>YEAR(Tabla_Gtos_Ingresos7[[#This Row],[Fecha]])</f>
        <v>2010</v>
      </c>
      <c r="T31" s="27">
        <f>MONTH(Tabla_Gtos_Ingresos7[[#This Row],[Fecha]])</f>
        <v>3</v>
      </c>
      <c r="U31" s="30">
        <f>ROUNDUP(MONTH(Tabla_Gtos_Ingresos7[[#This Row],[Fecha]])/3, 0)</f>
        <v>1</v>
      </c>
      <c r="V31" s="30">
        <f>(Tabla_Gtos_Ingresos7[[#This Row],[Factor]]*Tabla_Gtos_Ingresos7[[#This Row],[Haber]])+(Tabla_Gtos_Ingresos7[[#This Row],[Factor]]*Tabla_Gtos_Ingresos7[[#This Row],[Debe]])</f>
        <v>-508.65</v>
      </c>
      <c r="W31" s="30">
        <f>VLOOKUP(Tabla_Gtos_Ingresos7[[#This Row],[3 digitos]],PGC_Gtos_e_Ingresos[],3,FALSE)</f>
        <v>-1</v>
      </c>
    </row>
    <row r="32" spans="1:23" x14ac:dyDescent="0.2">
      <c r="A32" s="1">
        <v>1110</v>
      </c>
      <c r="B32" s="12">
        <v>40334</v>
      </c>
      <c r="C32" s="14">
        <v>70000095</v>
      </c>
      <c r="D32" s="1" t="s">
        <v>38</v>
      </c>
      <c r="E32" s="2" t="s">
        <v>572</v>
      </c>
      <c r="F32" s="11">
        <v>0</v>
      </c>
      <c r="G32" s="11">
        <v>65.319999999999993</v>
      </c>
      <c r="H32" s="26" t="str">
        <f>MID(Tabla_Gtos_Ingresos7[[#This Row],[Subcuenta]],1,4)</f>
        <v>7000</v>
      </c>
      <c r="I32" s="27">
        <f>VALUE(MID(Tabla_Gtos_Ingresos7[[#This Row],[4 digitos]],1,3))</f>
        <v>700</v>
      </c>
      <c r="J32" s="27">
        <f>VALUE(MID(Tabla_Gtos_Ingresos7[[#This Row],[3 digitos]],1,2))</f>
        <v>70</v>
      </c>
      <c r="K32" s="28" t="str">
        <f>VLOOKUP(Tabla_Gtos_Ingresos7[[#This Row],[3 digitos]],PGC_Gtos_e_Ingresos[],4,FALSE)</f>
        <v>1a</v>
      </c>
      <c r="L32" s="30" t="str">
        <f>VLOOKUP(Tabla_Gtos_Ingresos7[[#This Row],[Grupo 1]],Tabla3[],4,FALSE)</f>
        <v>1. Importe Neto Cifra de Negocios</v>
      </c>
      <c r="M32" s="30" t="str">
        <f>VLOOKUP(Tabla_Gtos_Ingresos7[[#This Row],[Grupo 1]],Tabla3[],5,FALSE)</f>
        <v>1.a Ventas</v>
      </c>
      <c r="N32" s="28" t="str">
        <f>VLOOKUP(Tabla_Gtos_Ingresos7[[#This Row],[Grupo 1]],Tabla3[],10,FALSE)</f>
        <v>I</v>
      </c>
      <c r="O32" s="28" t="str">
        <f>VLOOKUP(Tabla_Gtos_Ingresos7[[#This Row],[Grupo 1]],Tabla3[],6,FALSE)</f>
        <v>Explotación</v>
      </c>
      <c r="P32" s="28">
        <f>VLOOKUP(Tabla_Gtos_Ingresos7[[#This Row],[Grupo 1]],Tabla3[],2,FALSE)</f>
        <v>1</v>
      </c>
      <c r="Q32" s="29" t="str">
        <f>VLOOKUP(Tabla_Gtos_Ingresos7[[#This Row],[3 digitos]],PGC_Gtos_e_Ingresos[],2,FALSE)</f>
        <v xml:space="preserve"> Ventas de mercaderías</v>
      </c>
      <c r="R32" s="30" t="str">
        <f>Tabla_Gtos_Ingresos7[[#This Row],[3 digitos]]&amp;"/"&amp;Tabla_Gtos_Ingresos7[[#This Row],[Nombre cuenta]]</f>
        <v>700/ Ventas de mercaderías</v>
      </c>
      <c r="S32" s="30">
        <f>YEAR(Tabla_Gtos_Ingresos7[[#This Row],[Fecha]])</f>
        <v>2010</v>
      </c>
      <c r="T32" s="27">
        <f>MONTH(Tabla_Gtos_Ingresos7[[#This Row],[Fecha]])</f>
        <v>6</v>
      </c>
      <c r="U32" s="30">
        <f>ROUNDUP(MONTH(Tabla_Gtos_Ingresos7[[#This Row],[Fecha]])/3, 0)</f>
        <v>2</v>
      </c>
      <c r="V32" s="30">
        <f>(Tabla_Gtos_Ingresos7[[#This Row],[Factor]]*Tabla_Gtos_Ingresos7[[#This Row],[Haber]])+(Tabla_Gtos_Ingresos7[[#This Row],[Factor]]*Tabla_Gtos_Ingresos7[[#This Row],[Debe]])</f>
        <v>65.319999999999993</v>
      </c>
      <c r="W32" s="30">
        <f>VLOOKUP(Tabla_Gtos_Ingresos7[[#This Row],[3 digitos]],PGC_Gtos_e_Ingresos[],3,FALSE)</f>
        <v>1</v>
      </c>
    </row>
    <row r="33" spans="1:23" x14ac:dyDescent="0.2">
      <c r="A33" s="1">
        <v>1111</v>
      </c>
      <c r="B33" s="12">
        <v>40334</v>
      </c>
      <c r="C33" s="14">
        <v>70000096</v>
      </c>
      <c r="D33" s="1" t="s">
        <v>38</v>
      </c>
      <c r="E33" s="1" t="s">
        <v>50</v>
      </c>
      <c r="F33" s="11">
        <v>0</v>
      </c>
      <c r="G33" s="11">
        <v>61.13</v>
      </c>
      <c r="H33" s="26" t="str">
        <f>MID(Tabla_Gtos_Ingresos7[[#This Row],[Subcuenta]],1,4)</f>
        <v>7000</v>
      </c>
      <c r="I33" s="27">
        <f>VALUE(MID(Tabla_Gtos_Ingresos7[[#This Row],[4 digitos]],1,3))</f>
        <v>700</v>
      </c>
      <c r="J33" s="27">
        <f>VALUE(MID(Tabla_Gtos_Ingresos7[[#This Row],[3 digitos]],1,2))</f>
        <v>70</v>
      </c>
      <c r="K33" s="28" t="str">
        <f>VLOOKUP(Tabla_Gtos_Ingresos7[[#This Row],[3 digitos]],PGC_Gtos_e_Ingresos[],4,FALSE)</f>
        <v>1a</v>
      </c>
      <c r="L33" s="30" t="str">
        <f>VLOOKUP(Tabla_Gtos_Ingresos7[[#This Row],[Grupo 1]],Tabla3[],4,FALSE)</f>
        <v>1. Importe Neto Cifra de Negocios</v>
      </c>
      <c r="M33" s="30" t="str">
        <f>VLOOKUP(Tabla_Gtos_Ingresos7[[#This Row],[Grupo 1]],Tabla3[],5,FALSE)</f>
        <v>1.a Ventas</v>
      </c>
      <c r="N33" s="28" t="str">
        <f>VLOOKUP(Tabla_Gtos_Ingresos7[[#This Row],[Grupo 1]],Tabla3[],10,FALSE)</f>
        <v>I</v>
      </c>
      <c r="O33" s="28" t="str">
        <f>VLOOKUP(Tabla_Gtos_Ingresos7[[#This Row],[Grupo 1]],Tabla3[],6,FALSE)</f>
        <v>Explotación</v>
      </c>
      <c r="P33" s="28">
        <f>VLOOKUP(Tabla_Gtos_Ingresos7[[#This Row],[Grupo 1]],Tabla3[],2,FALSE)</f>
        <v>1</v>
      </c>
      <c r="Q33" s="29" t="str">
        <f>VLOOKUP(Tabla_Gtos_Ingresos7[[#This Row],[3 digitos]],PGC_Gtos_e_Ingresos[],2,FALSE)</f>
        <v xml:space="preserve"> Ventas de mercaderías</v>
      </c>
      <c r="R33" s="30" t="str">
        <f>Tabla_Gtos_Ingresos7[[#This Row],[3 digitos]]&amp;"/"&amp;Tabla_Gtos_Ingresos7[[#This Row],[Nombre cuenta]]</f>
        <v>700/ Ventas de mercaderías</v>
      </c>
      <c r="S33" s="30">
        <f>YEAR(Tabla_Gtos_Ingresos7[[#This Row],[Fecha]])</f>
        <v>2010</v>
      </c>
      <c r="T33" s="27">
        <f>MONTH(Tabla_Gtos_Ingresos7[[#This Row],[Fecha]])</f>
        <v>6</v>
      </c>
      <c r="U33" s="30">
        <f>ROUNDUP(MONTH(Tabla_Gtos_Ingresos7[[#This Row],[Fecha]])/3, 0)</f>
        <v>2</v>
      </c>
      <c r="V33" s="30">
        <f>(Tabla_Gtos_Ingresos7[[#This Row],[Factor]]*Tabla_Gtos_Ingresos7[[#This Row],[Haber]])+(Tabla_Gtos_Ingresos7[[#This Row],[Factor]]*Tabla_Gtos_Ingresos7[[#This Row],[Debe]])</f>
        <v>61.13</v>
      </c>
      <c r="W33" s="30">
        <f>VLOOKUP(Tabla_Gtos_Ingresos7[[#This Row],[3 digitos]],PGC_Gtos_e_Ingresos[],3,FALSE)</f>
        <v>1</v>
      </c>
    </row>
    <row r="34" spans="1:23" x14ac:dyDescent="0.2">
      <c r="A34" s="1">
        <v>1990</v>
      </c>
      <c r="B34" s="12">
        <v>40426</v>
      </c>
      <c r="C34" s="14">
        <v>70000162</v>
      </c>
      <c r="D34" s="1" t="s">
        <v>38</v>
      </c>
      <c r="E34" s="2" t="s">
        <v>581</v>
      </c>
      <c r="F34" s="11">
        <v>0</v>
      </c>
      <c r="G34" s="11">
        <v>642.29</v>
      </c>
      <c r="H34" s="26" t="str">
        <f>MID(Tabla_Gtos_Ingresos7[[#This Row],[Subcuenta]],1,4)</f>
        <v>7000</v>
      </c>
      <c r="I34" s="27">
        <f>VALUE(MID(Tabla_Gtos_Ingresos7[[#This Row],[4 digitos]],1,3))</f>
        <v>700</v>
      </c>
      <c r="J34" s="27">
        <f>VALUE(MID(Tabla_Gtos_Ingresos7[[#This Row],[3 digitos]],1,2))</f>
        <v>70</v>
      </c>
      <c r="K34" s="28" t="str">
        <f>VLOOKUP(Tabla_Gtos_Ingresos7[[#This Row],[3 digitos]],PGC_Gtos_e_Ingresos[],4,FALSE)</f>
        <v>1a</v>
      </c>
      <c r="L34" s="30" t="str">
        <f>VLOOKUP(Tabla_Gtos_Ingresos7[[#This Row],[Grupo 1]],Tabla3[],4,FALSE)</f>
        <v>1. Importe Neto Cifra de Negocios</v>
      </c>
      <c r="M34" s="30" t="str">
        <f>VLOOKUP(Tabla_Gtos_Ingresos7[[#This Row],[Grupo 1]],Tabla3[],5,FALSE)</f>
        <v>1.a Ventas</v>
      </c>
      <c r="N34" s="28" t="str">
        <f>VLOOKUP(Tabla_Gtos_Ingresos7[[#This Row],[Grupo 1]],Tabla3[],10,FALSE)</f>
        <v>I</v>
      </c>
      <c r="O34" s="28" t="str">
        <f>VLOOKUP(Tabla_Gtos_Ingresos7[[#This Row],[Grupo 1]],Tabla3[],6,FALSE)</f>
        <v>Explotación</v>
      </c>
      <c r="P34" s="28">
        <f>VLOOKUP(Tabla_Gtos_Ingresos7[[#This Row],[Grupo 1]],Tabla3[],2,FALSE)</f>
        <v>1</v>
      </c>
      <c r="Q34" s="29" t="str">
        <f>VLOOKUP(Tabla_Gtos_Ingresos7[[#This Row],[3 digitos]],PGC_Gtos_e_Ingresos[],2,FALSE)</f>
        <v xml:space="preserve"> Ventas de mercaderías</v>
      </c>
      <c r="R34" s="30" t="str">
        <f>Tabla_Gtos_Ingresos7[[#This Row],[3 digitos]]&amp;"/"&amp;Tabla_Gtos_Ingresos7[[#This Row],[Nombre cuenta]]</f>
        <v>700/ Ventas de mercaderías</v>
      </c>
      <c r="S34" s="30">
        <f>YEAR(Tabla_Gtos_Ingresos7[[#This Row],[Fecha]])</f>
        <v>2010</v>
      </c>
      <c r="T34" s="27">
        <f>MONTH(Tabla_Gtos_Ingresos7[[#This Row],[Fecha]])</f>
        <v>9</v>
      </c>
      <c r="U34" s="30">
        <f>ROUNDUP(MONTH(Tabla_Gtos_Ingresos7[[#This Row],[Fecha]])/3, 0)</f>
        <v>3</v>
      </c>
      <c r="V34" s="30">
        <f>(Tabla_Gtos_Ingresos7[[#This Row],[Factor]]*Tabla_Gtos_Ingresos7[[#This Row],[Haber]])+(Tabla_Gtos_Ingresos7[[#This Row],[Factor]]*Tabla_Gtos_Ingresos7[[#This Row],[Debe]])</f>
        <v>642.29</v>
      </c>
      <c r="W34" s="30">
        <f>VLOOKUP(Tabla_Gtos_Ingresos7[[#This Row],[3 digitos]],PGC_Gtos_e_Ingresos[],3,FALSE)</f>
        <v>1</v>
      </c>
    </row>
    <row r="35" spans="1:23" x14ac:dyDescent="0.2">
      <c r="A35" s="1">
        <v>2550</v>
      </c>
      <c r="B35" s="12">
        <v>40487</v>
      </c>
      <c r="C35" s="14">
        <v>62900014</v>
      </c>
      <c r="D35" s="1" t="s">
        <v>21</v>
      </c>
      <c r="E35" s="1" t="s">
        <v>508</v>
      </c>
      <c r="F35" s="11">
        <v>523.87</v>
      </c>
      <c r="G35" s="11">
        <v>0</v>
      </c>
      <c r="H35" s="26" t="str">
        <f>MID(Tabla_Gtos_Ingresos7[[#This Row],[Subcuenta]],1,4)</f>
        <v>6290</v>
      </c>
      <c r="I35" s="27">
        <f>VALUE(MID(Tabla_Gtos_Ingresos7[[#This Row],[4 digitos]],1,3))</f>
        <v>629</v>
      </c>
      <c r="J35" s="27">
        <f>VALUE(MID(Tabla_Gtos_Ingresos7[[#This Row],[3 digitos]],1,2))</f>
        <v>62</v>
      </c>
      <c r="K35" s="28" t="str">
        <f>VLOOKUP(Tabla_Gtos_Ingresos7[[#This Row],[3 digitos]],PGC_Gtos_e_Ingresos[],4,FALSE)</f>
        <v>7.a</v>
      </c>
      <c r="L35" s="30" t="str">
        <f>VLOOKUP(Tabla_Gtos_Ingresos7[[#This Row],[Grupo 1]],Tabla3[],4,FALSE)</f>
        <v>7. Otros Gastos de Explotación</v>
      </c>
      <c r="M35" s="30" t="str">
        <f>VLOOKUP(Tabla_Gtos_Ingresos7[[#This Row],[Grupo 1]],Tabla3[],5,FALSE)</f>
        <v>7.a Servicios Exteriores</v>
      </c>
      <c r="N35" s="28" t="str">
        <f>VLOOKUP(Tabla_Gtos_Ingresos7[[#This Row],[Grupo 1]],Tabla3[],10,FALSE)</f>
        <v>G</v>
      </c>
      <c r="O35" s="28" t="str">
        <f>VLOOKUP(Tabla_Gtos_Ingresos7[[#This Row],[Grupo 1]],Tabla3[],6,FALSE)</f>
        <v>Explotación</v>
      </c>
      <c r="P35" s="28">
        <f>VLOOKUP(Tabla_Gtos_Ingresos7[[#This Row],[Grupo 1]],Tabla3[],2,FALSE)</f>
        <v>7</v>
      </c>
      <c r="Q35" s="29" t="str">
        <f>VLOOKUP(Tabla_Gtos_Ingresos7[[#This Row],[3 digitos]],PGC_Gtos_e_Ingresos[],2,FALSE)</f>
        <v xml:space="preserve"> Otros servicios</v>
      </c>
      <c r="R35" s="30" t="str">
        <f>Tabla_Gtos_Ingresos7[[#This Row],[3 digitos]]&amp;"/"&amp;Tabla_Gtos_Ingresos7[[#This Row],[Nombre cuenta]]</f>
        <v>629/ Otros servicios</v>
      </c>
      <c r="S35" s="30">
        <f>YEAR(Tabla_Gtos_Ingresos7[[#This Row],[Fecha]])</f>
        <v>2010</v>
      </c>
      <c r="T35" s="27">
        <f>MONTH(Tabla_Gtos_Ingresos7[[#This Row],[Fecha]])</f>
        <v>11</v>
      </c>
      <c r="U35" s="30">
        <f>ROUNDUP(MONTH(Tabla_Gtos_Ingresos7[[#This Row],[Fecha]])/3, 0)</f>
        <v>4</v>
      </c>
      <c r="V35" s="30">
        <f>(Tabla_Gtos_Ingresos7[[#This Row],[Factor]]*Tabla_Gtos_Ingresos7[[#This Row],[Haber]])+(Tabla_Gtos_Ingresos7[[#This Row],[Factor]]*Tabla_Gtos_Ingresos7[[#This Row],[Debe]])</f>
        <v>-523.87</v>
      </c>
      <c r="W35" s="30">
        <f>VLOOKUP(Tabla_Gtos_Ingresos7[[#This Row],[3 digitos]],PGC_Gtos_e_Ingresos[],3,FALSE)</f>
        <v>-1</v>
      </c>
    </row>
    <row r="36" spans="1:23" x14ac:dyDescent="0.2">
      <c r="A36" s="1">
        <v>2853</v>
      </c>
      <c r="B36" s="12">
        <v>40517</v>
      </c>
      <c r="C36" s="14">
        <v>62900019</v>
      </c>
      <c r="D36" s="1" t="s">
        <v>21</v>
      </c>
      <c r="E36" s="1" t="s">
        <v>510</v>
      </c>
      <c r="F36" s="11">
        <v>593.76</v>
      </c>
      <c r="G36" s="11">
        <v>0</v>
      </c>
      <c r="H36" s="26" t="str">
        <f>MID(Tabla_Gtos_Ingresos7[[#This Row],[Subcuenta]],1,4)</f>
        <v>6290</v>
      </c>
      <c r="I36" s="27">
        <f>VALUE(MID(Tabla_Gtos_Ingresos7[[#This Row],[4 digitos]],1,3))</f>
        <v>629</v>
      </c>
      <c r="J36" s="27">
        <f>VALUE(MID(Tabla_Gtos_Ingresos7[[#This Row],[3 digitos]],1,2))</f>
        <v>62</v>
      </c>
      <c r="K36" s="28" t="str">
        <f>VLOOKUP(Tabla_Gtos_Ingresos7[[#This Row],[3 digitos]],PGC_Gtos_e_Ingresos[],4,FALSE)</f>
        <v>7.a</v>
      </c>
      <c r="L36" s="30" t="str">
        <f>VLOOKUP(Tabla_Gtos_Ingresos7[[#This Row],[Grupo 1]],Tabla3[],4,FALSE)</f>
        <v>7. Otros Gastos de Explotación</v>
      </c>
      <c r="M36" s="30" t="str">
        <f>VLOOKUP(Tabla_Gtos_Ingresos7[[#This Row],[Grupo 1]],Tabla3[],5,FALSE)</f>
        <v>7.a Servicios Exteriores</v>
      </c>
      <c r="N36" s="28" t="str">
        <f>VLOOKUP(Tabla_Gtos_Ingresos7[[#This Row],[Grupo 1]],Tabla3[],10,FALSE)</f>
        <v>G</v>
      </c>
      <c r="O36" s="28" t="str">
        <f>VLOOKUP(Tabla_Gtos_Ingresos7[[#This Row],[Grupo 1]],Tabla3[],6,FALSE)</f>
        <v>Explotación</v>
      </c>
      <c r="P36" s="28">
        <f>VLOOKUP(Tabla_Gtos_Ingresos7[[#This Row],[Grupo 1]],Tabla3[],2,FALSE)</f>
        <v>7</v>
      </c>
      <c r="Q36" s="29" t="str">
        <f>VLOOKUP(Tabla_Gtos_Ingresos7[[#This Row],[3 digitos]],PGC_Gtos_e_Ingresos[],2,FALSE)</f>
        <v xml:space="preserve"> Otros servicios</v>
      </c>
      <c r="R36" s="30" t="str">
        <f>Tabla_Gtos_Ingresos7[[#This Row],[3 digitos]]&amp;"/"&amp;Tabla_Gtos_Ingresos7[[#This Row],[Nombre cuenta]]</f>
        <v>629/ Otros servicios</v>
      </c>
      <c r="S36" s="30">
        <f>YEAR(Tabla_Gtos_Ingresos7[[#This Row],[Fecha]])</f>
        <v>2010</v>
      </c>
      <c r="T36" s="27">
        <f>MONTH(Tabla_Gtos_Ingresos7[[#This Row],[Fecha]])</f>
        <v>12</v>
      </c>
      <c r="U36" s="30">
        <f>ROUNDUP(MONTH(Tabla_Gtos_Ingresos7[[#This Row],[Fecha]])/3, 0)</f>
        <v>4</v>
      </c>
      <c r="V36" s="30">
        <f>(Tabla_Gtos_Ingresos7[[#This Row],[Factor]]*Tabla_Gtos_Ingresos7[[#This Row],[Haber]])+(Tabla_Gtos_Ingresos7[[#This Row],[Factor]]*Tabla_Gtos_Ingresos7[[#This Row],[Debe]])</f>
        <v>-593.76</v>
      </c>
      <c r="W36" s="30">
        <f>VLOOKUP(Tabla_Gtos_Ingresos7[[#This Row],[3 digitos]],PGC_Gtos_e_Ingresos[],3,FALSE)</f>
        <v>-1</v>
      </c>
    </row>
    <row r="37" spans="1:23" x14ac:dyDescent="0.2">
      <c r="A37" s="1">
        <v>387</v>
      </c>
      <c r="B37" s="12">
        <v>40243</v>
      </c>
      <c r="C37" s="14">
        <v>70000038</v>
      </c>
      <c r="D37" s="1" t="s">
        <v>38</v>
      </c>
      <c r="E37" s="1" t="s">
        <v>596</v>
      </c>
      <c r="F37" s="11">
        <v>0</v>
      </c>
      <c r="G37" s="11">
        <v>152.68</v>
      </c>
      <c r="H37" s="26" t="str">
        <f>MID(Tabla_Gtos_Ingresos7[[#This Row],[Subcuenta]],1,4)</f>
        <v>7000</v>
      </c>
      <c r="I37" s="27">
        <f>VALUE(MID(Tabla_Gtos_Ingresos7[[#This Row],[4 digitos]],1,3))</f>
        <v>700</v>
      </c>
      <c r="J37" s="27">
        <f>VALUE(MID(Tabla_Gtos_Ingresos7[[#This Row],[3 digitos]],1,2))</f>
        <v>70</v>
      </c>
      <c r="K37" s="28" t="str">
        <f>VLOOKUP(Tabla_Gtos_Ingresos7[[#This Row],[3 digitos]],PGC_Gtos_e_Ingresos[],4,FALSE)</f>
        <v>1a</v>
      </c>
      <c r="L37" s="30" t="str">
        <f>VLOOKUP(Tabla_Gtos_Ingresos7[[#This Row],[Grupo 1]],Tabla3[],4,FALSE)</f>
        <v>1. Importe Neto Cifra de Negocios</v>
      </c>
      <c r="M37" s="30" t="str">
        <f>VLOOKUP(Tabla_Gtos_Ingresos7[[#This Row],[Grupo 1]],Tabla3[],5,FALSE)</f>
        <v>1.a Ventas</v>
      </c>
      <c r="N37" s="28" t="str">
        <f>VLOOKUP(Tabla_Gtos_Ingresos7[[#This Row],[Grupo 1]],Tabla3[],10,FALSE)</f>
        <v>I</v>
      </c>
      <c r="O37" s="28" t="str">
        <f>VLOOKUP(Tabla_Gtos_Ingresos7[[#This Row],[Grupo 1]],Tabla3[],6,FALSE)</f>
        <v>Explotación</v>
      </c>
      <c r="P37" s="28">
        <f>VLOOKUP(Tabla_Gtos_Ingresos7[[#This Row],[Grupo 1]],Tabla3[],2,FALSE)</f>
        <v>1</v>
      </c>
      <c r="Q37" s="29" t="str">
        <f>VLOOKUP(Tabla_Gtos_Ingresos7[[#This Row],[3 digitos]],PGC_Gtos_e_Ingresos[],2,FALSE)</f>
        <v xml:space="preserve"> Ventas de mercaderías</v>
      </c>
      <c r="R37" s="30" t="str">
        <f>Tabla_Gtos_Ingresos7[[#This Row],[3 digitos]]&amp;"/"&amp;Tabla_Gtos_Ingresos7[[#This Row],[Nombre cuenta]]</f>
        <v>700/ Ventas de mercaderías</v>
      </c>
      <c r="S37" s="30">
        <f>YEAR(Tabla_Gtos_Ingresos7[[#This Row],[Fecha]])</f>
        <v>2010</v>
      </c>
      <c r="T37" s="27">
        <f>MONTH(Tabla_Gtos_Ingresos7[[#This Row],[Fecha]])</f>
        <v>3</v>
      </c>
      <c r="U37" s="30">
        <f>ROUNDUP(MONTH(Tabla_Gtos_Ingresos7[[#This Row],[Fecha]])/3, 0)</f>
        <v>1</v>
      </c>
      <c r="V37" s="30">
        <f>(Tabla_Gtos_Ingresos7[[#This Row],[Factor]]*Tabla_Gtos_Ingresos7[[#This Row],[Haber]])+(Tabla_Gtos_Ingresos7[[#This Row],[Factor]]*Tabla_Gtos_Ingresos7[[#This Row],[Debe]])</f>
        <v>152.68</v>
      </c>
      <c r="W37" s="30">
        <f>VLOOKUP(Tabla_Gtos_Ingresos7[[#This Row],[3 digitos]],PGC_Gtos_e_Ingresos[],3,FALSE)</f>
        <v>1</v>
      </c>
    </row>
    <row r="38" spans="1:23" x14ac:dyDescent="0.2">
      <c r="A38" s="1">
        <v>388</v>
      </c>
      <c r="B38" s="12">
        <v>40243</v>
      </c>
      <c r="C38" s="14">
        <v>70800003</v>
      </c>
      <c r="D38" s="1" t="s">
        <v>58</v>
      </c>
      <c r="E38" s="2" t="s">
        <v>627</v>
      </c>
      <c r="F38" s="11">
        <v>152.68</v>
      </c>
      <c r="G38" s="11">
        <v>0</v>
      </c>
      <c r="H38" s="26" t="str">
        <f>MID(Tabla_Gtos_Ingresos7[[#This Row],[Subcuenta]],1,4)</f>
        <v>7080</v>
      </c>
      <c r="I38" s="27">
        <f>VALUE(MID(Tabla_Gtos_Ingresos7[[#This Row],[4 digitos]],1,3))</f>
        <v>708</v>
      </c>
      <c r="J38" s="27">
        <f>VALUE(MID(Tabla_Gtos_Ingresos7[[#This Row],[3 digitos]],1,2))</f>
        <v>70</v>
      </c>
      <c r="K38" s="28" t="str">
        <f>VLOOKUP(Tabla_Gtos_Ingresos7[[#This Row],[3 digitos]],PGC_Gtos_e_Ingresos[],4,FALSE)</f>
        <v>1a</v>
      </c>
      <c r="L38" s="30" t="str">
        <f>VLOOKUP(Tabla_Gtos_Ingresos7[[#This Row],[Grupo 1]],Tabla3[],4,FALSE)</f>
        <v>1. Importe Neto Cifra de Negocios</v>
      </c>
      <c r="M38" s="30" t="str">
        <f>VLOOKUP(Tabla_Gtos_Ingresos7[[#This Row],[Grupo 1]],Tabla3[],5,FALSE)</f>
        <v>1.a Ventas</v>
      </c>
      <c r="N38" s="28" t="str">
        <f>VLOOKUP(Tabla_Gtos_Ingresos7[[#This Row],[Grupo 1]],Tabla3[],10,FALSE)</f>
        <v>I</v>
      </c>
      <c r="O38" s="28" t="str">
        <f>VLOOKUP(Tabla_Gtos_Ingresos7[[#This Row],[Grupo 1]],Tabla3[],6,FALSE)</f>
        <v>Explotación</v>
      </c>
      <c r="P38" s="28">
        <f>VLOOKUP(Tabla_Gtos_Ingresos7[[#This Row],[Grupo 1]],Tabla3[],2,FALSE)</f>
        <v>1</v>
      </c>
      <c r="Q38" s="29" t="str">
        <f>VLOOKUP(Tabla_Gtos_Ingresos7[[#This Row],[3 digitos]],PGC_Gtos_e_Ingresos[],2,FALSE)</f>
        <v xml:space="preserve"> Devoluciones de ventas y operaciones similares</v>
      </c>
      <c r="R38" s="30" t="str">
        <f>Tabla_Gtos_Ingresos7[[#This Row],[3 digitos]]&amp;"/"&amp;Tabla_Gtos_Ingresos7[[#This Row],[Nombre cuenta]]</f>
        <v>708/ Devoluciones de ventas y operaciones similares</v>
      </c>
      <c r="S38" s="30">
        <f>YEAR(Tabla_Gtos_Ingresos7[[#This Row],[Fecha]])</f>
        <v>2010</v>
      </c>
      <c r="T38" s="27">
        <f>MONTH(Tabla_Gtos_Ingresos7[[#This Row],[Fecha]])</f>
        <v>3</v>
      </c>
      <c r="U38" s="30">
        <f>ROUNDUP(MONTH(Tabla_Gtos_Ingresos7[[#This Row],[Fecha]])/3, 0)</f>
        <v>1</v>
      </c>
      <c r="V38" s="30">
        <f>(Tabla_Gtos_Ingresos7[[#This Row],[Factor]]*Tabla_Gtos_Ingresos7[[#This Row],[Haber]])+(Tabla_Gtos_Ingresos7[[#This Row],[Factor]]*Tabla_Gtos_Ingresos7[[#This Row],[Debe]])</f>
        <v>-152.68</v>
      </c>
      <c r="W38" s="30">
        <f>VLOOKUP(Tabla_Gtos_Ingresos7[[#This Row],[3 digitos]],PGC_Gtos_e_Ingresos[],3,FALSE)</f>
        <v>-1</v>
      </c>
    </row>
    <row r="39" spans="1:23" x14ac:dyDescent="0.2">
      <c r="A39" s="1">
        <v>853</v>
      </c>
      <c r="B39" s="12">
        <v>40304</v>
      </c>
      <c r="C39" s="14">
        <v>70000077</v>
      </c>
      <c r="D39" s="1" t="s">
        <v>38</v>
      </c>
      <c r="E39" s="2" t="s">
        <v>567</v>
      </c>
      <c r="F39" s="11">
        <v>0</v>
      </c>
      <c r="G39" s="11">
        <v>164.23</v>
      </c>
      <c r="H39" s="26" t="str">
        <f>MID(Tabla_Gtos_Ingresos7[[#This Row],[Subcuenta]],1,4)</f>
        <v>7000</v>
      </c>
      <c r="I39" s="27">
        <f>VALUE(MID(Tabla_Gtos_Ingresos7[[#This Row],[4 digitos]],1,3))</f>
        <v>700</v>
      </c>
      <c r="J39" s="27">
        <f>VALUE(MID(Tabla_Gtos_Ingresos7[[#This Row],[3 digitos]],1,2))</f>
        <v>70</v>
      </c>
      <c r="K39" s="28" t="str">
        <f>VLOOKUP(Tabla_Gtos_Ingresos7[[#This Row],[3 digitos]],PGC_Gtos_e_Ingresos[],4,FALSE)</f>
        <v>1a</v>
      </c>
      <c r="L39" s="30" t="str">
        <f>VLOOKUP(Tabla_Gtos_Ingresos7[[#This Row],[Grupo 1]],Tabla3[],4,FALSE)</f>
        <v>1. Importe Neto Cifra de Negocios</v>
      </c>
      <c r="M39" s="30" t="str">
        <f>VLOOKUP(Tabla_Gtos_Ingresos7[[#This Row],[Grupo 1]],Tabla3[],5,FALSE)</f>
        <v>1.a Ventas</v>
      </c>
      <c r="N39" s="28" t="str">
        <f>VLOOKUP(Tabla_Gtos_Ingresos7[[#This Row],[Grupo 1]],Tabla3[],10,FALSE)</f>
        <v>I</v>
      </c>
      <c r="O39" s="28" t="str">
        <f>VLOOKUP(Tabla_Gtos_Ingresos7[[#This Row],[Grupo 1]],Tabla3[],6,FALSE)</f>
        <v>Explotación</v>
      </c>
      <c r="P39" s="28">
        <f>VLOOKUP(Tabla_Gtos_Ingresos7[[#This Row],[Grupo 1]],Tabla3[],2,FALSE)</f>
        <v>1</v>
      </c>
      <c r="Q39" s="29" t="str">
        <f>VLOOKUP(Tabla_Gtos_Ingresos7[[#This Row],[3 digitos]],PGC_Gtos_e_Ingresos[],2,FALSE)</f>
        <v xml:space="preserve"> Ventas de mercaderías</v>
      </c>
      <c r="R39" s="30" t="str">
        <f>Tabla_Gtos_Ingresos7[[#This Row],[3 digitos]]&amp;"/"&amp;Tabla_Gtos_Ingresos7[[#This Row],[Nombre cuenta]]</f>
        <v>700/ Ventas de mercaderías</v>
      </c>
      <c r="S39" s="30">
        <f>YEAR(Tabla_Gtos_Ingresos7[[#This Row],[Fecha]])</f>
        <v>2010</v>
      </c>
      <c r="T39" s="27">
        <f>MONTH(Tabla_Gtos_Ingresos7[[#This Row],[Fecha]])</f>
        <v>5</v>
      </c>
      <c r="U39" s="30">
        <f>ROUNDUP(MONTH(Tabla_Gtos_Ingresos7[[#This Row],[Fecha]])/3, 0)</f>
        <v>2</v>
      </c>
      <c r="V39" s="30">
        <f>(Tabla_Gtos_Ingresos7[[#This Row],[Factor]]*Tabla_Gtos_Ingresos7[[#This Row],[Haber]])+(Tabla_Gtos_Ingresos7[[#This Row],[Factor]]*Tabla_Gtos_Ingresos7[[#This Row],[Debe]])</f>
        <v>164.23</v>
      </c>
      <c r="W39" s="30">
        <f>VLOOKUP(Tabla_Gtos_Ingresos7[[#This Row],[3 digitos]],PGC_Gtos_e_Ingresos[],3,FALSE)</f>
        <v>1</v>
      </c>
    </row>
    <row r="40" spans="1:23" x14ac:dyDescent="0.2">
      <c r="A40" s="1">
        <v>1130</v>
      </c>
      <c r="B40" s="12">
        <v>40335</v>
      </c>
      <c r="C40" s="14">
        <v>62200034</v>
      </c>
      <c r="D40" s="1" t="s">
        <v>14</v>
      </c>
      <c r="E40" s="2" t="s">
        <v>683</v>
      </c>
      <c r="F40" s="11">
        <v>131.53</v>
      </c>
      <c r="G40" s="11">
        <v>0</v>
      </c>
      <c r="H40" s="26" t="str">
        <f>MID(Tabla_Gtos_Ingresos7[[#This Row],[Subcuenta]],1,4)</f>
        <v>6220</v>
      </c>
      <c r="I40" s="27">
        <f>VALUE(MID(Tabla_Gtos_Ingresos7[[#This Row],[4 digitos]],1,3))</f>
        <v>622</v>
      </c>
      <c r="J40" s="27">
        <f>VALUE(MID(Tabla_Gtos_Ingresos7[[#This Row],[3 digitos]],1,2))</f>
        <v>62</v>
      </c>
      <c r="K40" s="28" t="str">
        <f>VLOOKUP(Tabla_Gtos_Ingresos7[[#This Row],[3 digitos]],PGC_Gtos_e_Ingresos[],4,FALSE)</f>
        <v>7.a</v>
      </c>
      <c r="L40" s="30" t="str">
        <f>VLOOKUP(Tabla_Gtos_Ingresos7[[#This Row],[Grupo 1]],Tabla3[],4,FALSE)</f>
        <v>7. Otros Gastos de Explotación</v>
      </c>
      <c r="M40" s="30" t="str">
        <f>VLOOKUP(Tabla_Gtos_Ingresos7[[#This Row],[Grupo 1]],Tabla3[],5,FALSE)</f>
        <v>7.a Servicios Exteriores</v>
      </c>
      <c r="N40" s="28" t="str">
        <f>VLOOKUP(Tabla_Gtos_Ingresos7[[#This Row],[Grupo 1]],Tabla3[],10,FALSE)</f>
        <v>G</v>
      </c>
      <c r="O40" s="28" t="str">
        <f>VLOOKUP(Tabla_Gtos_Ingresos7[[#This Row],[Grupo 1]],Tabla3[],6,FALSE)</f>
        <v>Explotación</v>
      </c>
      <c r="P40" s="28">
        <f>VLOOKUP(Tabla_Gtos_Ingresos7[[#This Row],[Grupo 1]],Tabla3[],2,FALSE)</f>
        <v>7</v>
      </c>
      <c r="Q40" s="29" t="str">
        <f>VLOOKUP(Tabla_Gtos_Ingresos7[[#This Row],[3 digitos]],PGC_Gtos_e_Ingresos[],2,FALSE)</f>
        <v xml:space="preserve"> Reparaciones y conservación</v>
      </c>
      <c r="R40" s="30" t="str">
        <f>Tabla_Gtos_Ingresos7[[#This Row],[3 digitos]]&amp;"/"&amp;Tabla_Gtos_Ingresos7[[#This Row],[Nombre cuenta]]</f>
        <v>622/ Reparaciones y conservación</v>
      </c>
      <c r="S40" s="30">
        <f>YEAR(Tabla_Gtos_Ingresos7[[#This Row],[Fecha]])</f>
        <v>2010</v>
      </c>
      <c r="T40" s="27">
        <f>MONTH(Tabla_Gtos_Ingresos7[[#This Row],[Fecha]])</f>
        <v>6</v>
      </c>
      <c r="U40" s="30">
        <f>ROUNDUP(MONTH(Tabla_Gtos_Ingresos7[[#This Row],[Fecha]])/3, 0)</f>
        <v>2</v>
      </c>
      <c r="V40" s="30">
        <f>(Tabla_Gtos_Ingresos7[[#This Row],[Factor]]*Tabla_Gtos_Ingresos7[[#This Row],[Haber]])+(Tabla_Gtos_Ingresos7[[#This Row],[Factor]]*Tabla_Gtos_Ingresos7[[#This Row],[Debe]])</f>
        <v>-131.53</v>
      </c>
      <c r="W40" s="30">
        <f>VLOOKUP(Tabla_Gtos_Ingresos7[[#This Row],[3 digitos]],PGC_Gtos_e_Ingresos[],3,FALSE)</f>
        <v>-1</v>
      </c>
    </row>
    <row r="41" spans="1:23" x14ac:dyDescent="0.2">
      <c r="A41" s="1">
        <v>1120</v>
      </c>
      <c r="B41" s="12">
        <v>40335</v>
      </c>
      <c r="C41" s="14">
        <v>70000097</v>
      </c>
      <c r="D41" s="1" t="s">
        <v>38</v>
      </c>
      <c r="E41" s="1" t="s">
        <v>695</v>
      </c>
      <c r="F41" s="11">
        <v>0</v>
      </c>
      <c r="G41" s="11">
        <v>38.72</v>
      </c>
      <c r="H41" s="26" t="str">
        <f>MID(Tabla_Gtos_Ingresos7[[#This Row],[Subcuenta]],1,4)</f>
        <v>7000</v>
      </c>
      <c r="I41" s="27">
        <f>VALUE(MID(Tabla_Gtos_Ingresos7[[#This Row],[4 digitos]],1,3))</f>
        <v>700</v>
      </c>
      <c r="J41" s="27">
        <f>VALUE(MID(Tabla_Gtos_Ingresos7[[#This Row],[3 digitos]],1,2))</f>
        <v>70</v>
      </c>
      <c r="K41" s="28" t="str">
        <f>VLOOKUP(Tabla_Gtos_Ingresos7[[#This Row],[3 digitos]],PGC_Gtos_e_Ingresos[],4,FALSE)</f>
        <v>1a</v>
      </c>
      <c r="L41" s="30" t="str">
        <f>VLOOKUP(Tabla_Gtos_Ingresos7[[#This Row],[Grupo 1]],Tabla3[],4,FALSE)</f>
        <v>1. Importe Neto Cifra de Negocios</v>
      </c>
      <c r="M41" s="30" t="str">
        <f>VLOOKUP(Tabla_Gtos_Ingresos7[[#This Row],[Grupo 1]],Tabla3[],5,FALSE)</f>
        <v>1.a Ventas</v>
      </c>
      <c r="N41" s="28" t="str">
        <f>VLOOKUP(Tabla_Gtos_Ingresos7[[#This Row],[Grupo 1]],Tabla3[],10,FALSE)</f>
        <v>I</v>
      </c>
      <c r="O41" s="28" t="str">
        <f>VLOOKUP(Tabla_Gtos_Ingresos7[[#This Row],[Grupo 1]],Tabla3[],6,FALSE)</f>
        <v>Explotación</v>
      </c>
      <c r="P41" s="28">
        <f>VLOOKUP(Tabla_Gtos_Ingresos7[[#This Row],[Grupo 1]],Tabla3[],2,FALSE)</f>
        <v>1</v>
      </c>
      <c r="Q41" s="29" t="str">
        <f>VLOOKUP(Tabla_Gtos_Ingresos7[[#This Row],[3 digitos]],PGC_Gtos_e_Ingresos[],2,FALSE)</f>
        <v xml:space="preserve"> Ventas de mercaderías</v>
      </c>
      <c r="R41" s="30" t="str">
        <f>Tabla_Gtos_Ingresos7[[#This Row],[3 digitos]]&amp;"/"&amp;Tabla_Gtos_Ingresos7[[#This Row],[Nombre cuenta]]</f>
        <v>700/ Ventas de mercaderías</v>
      </c>
      <c r="S41" s="30">
        <f>YEAR(Tabla_Gtos_Ingresos7[[#This Row],[Fecha]])</f>
        <v>2010</v>
      </c>
      <c r="T41" s="27">
        <f>MONTH(Tabla_Gtos_Ingresos7[[#This Row],[Fecha]])</f>
        <v>6</v>
      </c>
      <c r="U41" s="30">
        <f>ROUNDUP(MONTH(Tabla_Gtos_Ingresos7[[#This Row],[Fecha]])/3, 0)</f>
        <v>2</v>
      </c>
      <c r="V41" s="30">
        <f>(Tabla_Gtos_Ingresos7[[#This Row],[Factor]]*Tabla_Gtos_Ingresos7[[#This Row],[Haber]])+(Tabla_Gtos_Ingresos7[[#This Row],[Factor]]*Tabla_Gtos_Ingresos7[[#This Row],[Debe]])</f>
        <v>38.72</v>
      </c>
      <c r="W41" s="30">
        <f>VLOOKUP(Tabla_Gtos_Ingresos7[[#This Row],[3 digitos]],PGC_Gtos_e_Ingresos[],3,FALSE)</f>
        <v>1</v>
      </c>
    </row>
    <row r="42" spans="1:23" x14ac:dyDescent="0.2">
      <c r="A42" s="1">
        <v>1122</v>
      </c>
      <c r="B42" s="12">
        <v>40335</v>
      </c>
      <c r="C42" s="14">
        <v>70000098</v>
      </c>
      <c r="D42" s="1" t="s">
        <v>38</v>
      </c>
      <c r="E42" s="1" t="s">
        <v>677</v>
      </c>
      <c r="F42" s="11">
        <v>0</v>
      </c>
      <c r="G42" s="11">
        <v>113.89</v>
      </c>
      <c r="H42" s="26" t="str">
        <f>MID(Tabla_Gtos_Ingresos7[[#This Row],[Subcuenta]],1,4)</f>
        <v>7000</v>
      </c>
      <c r="I42" s="27">
        <f>VALUE(MID(Tabla_Gtos_Ingresos7[[#This Row],[4 digitos]],1,3))</f>
        <v>700</v>
      </c>
      <c r="J42" s="27">
        <f>VALUE(MID(Tabla_Gtos_Ingresos7[[#This Row],[3 digitos]],1,2))</f>
        <v>70</v>
      </c>
      <c r="K42" s="28" t="str">
        <f>VLOOKUP(Tabla_Gtos_Ingresos7[[#This Row],[3 digitos]],PGC_Gtos_e_Ingresos[],4,FALSE)</f>
        <v>1a</v>
      </c>
      <c r="L42" s="30" t="str">
        <f>VLOOKUP(Tabla_Gtos_Ingresos7[[#This Row],[Grupo 1]],Tabla3[],4,FALSE)</f>
        <v>1. Importe Neto Cifra de Negocios</v>
      </c>
      <c r="M42" s="30" t="str">
        <f>VLOOKUP(Tabla_Gtos_Ingresos7[[#This Row],[Grupo 1]],Tabla3[],5,FALSE)</f>
        <v>1.a Ventas</v>
      </c>
      <c r="N42" s="28" t="str">
        <f>VLOOKUP(Tabla_Gtos_Ingresos7[[#This Row],[Grupo 1]],Tabla3[],10,FALSE)</f>
        <v>I</v>
      </c>
      <c r="O42" s="28" t="str">
        <f>VLOOKUP(Tabla_Gtos_Ingresos7[[#This Row],[Grupo 1]],Tabla3[],6,FALSE)</f>
        <v>Explotación</v>
      </c>
      <c r="P42" s="28">
        <f>VLOOKUP(Tabla_Gtos_Ingresos7[[#This Row],[Grupo 1]],Tabla3[],2,FALSE)</f>
        <v>1</v>
      </c>
      <c r="Q42" s="29" t="str">
        <f>VLOOKUP(Tabla_Gtos_Ingresos7[[#This Row],[3 digitos]],PGC_Gtos_e_Ingresos[],2,FALSE)</f>
        <v xml:space="preserve"> Ventas de mercaderías</v>
      </c>
      <c r="R42" s="30" t="str">
        <f>Tabla_Gtos_Ingresos7[[#This Row],[3 digitos]]&amp;"/"&amp;Tabla_Gtos_Ingresos7[[#This Row],[Nombre cuenta]]</f>
        <v>700/ Ventas de mercaderías</v>
      </c>
      <c r="S42" s="30">
        <f>YEAR(Tabla_Gtos_Ingresos7[[#This Row],[Fecha]])</f>
        <v>2010</v>
      </c>
      <c r="T42" s="27">
        <f>MONTH(Tabla_Gtos_Ingresos7[[#This Row],[Fecha]])</f>
        <v>6</v>
      </c>
      <c r="U42" s="30">
        <f>ROUNDUP(MONTH(Tabla_Gtos_Ingresos7[[#This Row],[Fecha]])/3, 0)</f>
        <v>2</v>
      </c>
      <c r="V42" s="30">
        <f>(Tabla_Gtos_Ingresos7[[#This Row],[Factor]]*Tabla_Gtos_Ingresos7[[#This Row],[Haber]])+(Tabla_Gtos_Ingresos7[[#This Row],[Factor]]*Tabla_Gtos_Ingresos7[[#This Row],[Debe]])</f>
        <v>113.89</v>
      </c>
      <c r="W42" s="30">
        <f>VLOOKUP(Tabla_Gtos_Ingresos7[[#This Row],[3 digitos]],PGC_Gtos_e_Ingresos[],3,FALSE)</f>
        <v>1</v>
      </c>
    </row>
    <row r="43" spans="1:23" x14ac:dyDescent="0.2">
      <c r="A43" s="1">
        <v>1992</v>
      </c>
      <c r="B43" s="12">
        <v>40427</v>
      </c>
      <c r="C43" s="14">
        <v>62400010</v>
      </c>
      <c r="D43" s="1" t="s">
        <v>16</v>
      </c>
      <c r="E43" s="1" t="s">
        <v>429</v>
      </c>
      <c r="F43" s="11">
        <v>173</v>
      </c>
      <c r="G43" s="11">
        <v>0</v>
      </c>
      <c r="H43" s="26" t="str">
        <f>MID(Tabla_Gtos_Ingresos7[[#This Row],[Subcuenta]],1,4)</f>
        <v>6240</v>
      </c>
      <c r="I43" s="27">
        <f>VALUE(MID(Tabla_Gtos_Ingresos7[[#This Row],[4 digitos]],1,3))</f>
        <v>624</v>
      </c>
      <c r="J43" s="27">
        <f>VALUE(MID(Tabla_Gtos_Ingresos7[[#This Row],[3 digitos]],1,2))</f>
        <v>62</v>
      </c>
      <c r="K43" s="28" t="str">
        <f>VLOOKUP(Tabla_Gtos_Ingresos7[[#This Row],[3 digitos]],PGC_Gtos_e_Ingresos[],4,FALSE)</f>
        <v>7.a</v>
      </c>
      <c r="L43" s="30" t="str">
        <f>VLOOKUP(Tabla_Gtos_Ingresos7[[#This Row],[Grupo 1]],Tabla3[],4,FALSE)</f>
        <v>7. Otros Gastos de Explotación</v>
      </c>
      <c r="M43" s="30" t="str">
        <f>VLOOKUP(Tabla_Gtos_Ingresos7[[#This Row],[Grupo 1]],Tabla3[],5,FALSE)</f>
        <v>7.a Servicios Exteriores</v>
      </c>
      <c r="N43" s="28" t="str">
        <f>VLOOKUP(Tabla_Gtos_Ingresos7[[#This Row],[Grupo 1]],Tabla3[],10,FALSE)</f>
        <v>G</v>
      </c>
      <c r="O43" s="28" t="str">
        <f>VLOOKUP(Tabla_Gtos_Ingresos7[[#This Row],[Grupo 1]],Tabla3[],6,FALSE)</f>
        <v>Explotación</v>
      </c>
      <c r="P43" s="28">
        <f>VLOOKUP(Tabla_Gtos_Ingresos7[[#This Row],[Grupo 1]],Tabla3[],2,FALSE)</f>
        <v>7</v>
      </c>
      <c r="Q43" s="29" t="str">
        <f>VLOOKUP(Tabla_Gtos_Ingresos7[[#This Row],[3 digitos]],PGC_Gtos_e_Ingresos[],2,FALSE)</f>
        <v xml:space="preserve"> Transportes</v>
      </c>
      <c r="R43" s="30" t="str">
        <f>Tabla_Gtos_Ingresos7[[#This Row],[3 digitos]]&amp;"/"&amp;Tabla_Gtos_Ingresos7[[#This Row],[Nombre cuenta]]</f>
        <v>624/ Transportes</v>
      </c>
      <c r="S43" s="30">
        <f>YEAR(Tabla_Gtos_Ingresos7[[#This Row],[Fecha]])</f>
        <v>2010</v>
      </c>
      <c r="T43" s="27">
        <f>MONTH(Tabla_Gtos_Ingresos7[[#This Row],[Fecha]])</f>
        <v>9</v>
      </c>
      <c r="U43" s="30">
        <f>ROUNDUP(MONTH(Tabla_Gtos_Ingresos7[[#This Row],[Fecha]])/3, 0)</f>
        <v>3</v>
      </c>
      <c r="V43" s="30">
        <f>(Tabla_Gtos_Ingresos7[[#This Row],[Factor]]*Tabla_Gtos_Ingresos7[[#This Row],[Haber]])+(Tabla_Gtos_Ingresos7[[#This Row],[Factor]]*Tabla_Gtos_Ingresos7[[#This Row],[Debe]])</f>
        <v>-173</v>
      </c>
      <c r="W43" s="30">
        <f>VLOOKUP(Tabla_Gtos_Ingresos7[[#This Row],[3 digitos]],PGC_Gtos_e_Ingresos[],3,FALSE)</f>
        <v>-1</v>
      </c>
    </row>
    <row r="44" spans="1:23" x14ac:dyDescent="0.2">
      <c r="A44" s="1">
        <v>2557</v>
      </c>
      <c r="B44" s="12">
        <v>40488</v>
      </c>
      <c r="C44" s="14">
        <v>62600000</v>
      </c>
      <c r="D44" s="1" t="s">
        <v>17</v>
      </c>
      <c r="E44" s="1" t="s">
        <v>349</v>
      </c>
      <c r="F44" s="11">
        <v>388.51</v>
      </c>
      <c r="G44" s="11">
        <v>0</v>
      </c>
      <c r="H44" s="26" t="str">
        <f>MID(Tabla_Gtos_Ingresos7[[#This Row],[Subcuenta]],1,4)</f>
        <v>6260</v>
      </c>
      <c r="I44" s="27">
        <f>VALUE(MID(Tabla_Gtos_Ingresos7[[#This Row],[4 digitos]],1,3))</f>
        <v>626</v>
      </c>
      <c r="J44" s="27">
        <f>VALUE(MID(Tabla_Gtos_Ingresos7[[#This Row],[3 digitos]],1,2))</f>
        <v>62</v>
      </c>
      <c r="K44" s="28" t="str">
        <f>VLOOKUP(Tabla_Gtos_Ingresos7[[#This Row],[3 digitos]],PGC_Gtos_e_Ingresos[],4,FALSE)</f>
        <v>7.a</v>
      </c>
      <c r="L44" s="30" t="str">
        <f>VLOOKUP(Tabla_Gtos_Ingresos7[[#This Row],[Grupo 1]],Tabla3[],4,FALSE)</f>
        <v>7. Otros Gastos de Explotación</v>
      </c>
      <c r="M44" s="30" t="str">
        <f>VLOOKUP(Tabla_Gtos_Ingresos7[[#This Row],[Grupo 1]],Tabla3[],5,FALSE)</f>
        <v>7.a Servicios Exteriores</v>
      </c>
      <c r="N44" s="28" t="str">
        <f>VLOOKUP(Tabla_Gtos_Ingresos7[[#This Row],[Grupo 1]],Tabla3[],10,FALSE)</f>
        <v>G</v>
      </c>
      <c r="O44" s="28" t="str">
        <f>VLOOKUP(Tabla_Gtos_Ingresos7[[#This Row],[Grupo 1]],Tabla3[],6,FALSE)</f>
        <v>Explotación</v>
      </c>
      <c r="P44" s="28">
        <f>VLOOKUP(Tabla_Gtos_Ingresos7[[#This Row],[Grupo 1]],Tabla3[],2,FALSE)</f>
        <v>7</v>
      </c>
      <c r="Q44" s="29" t="str">
        <f>VLOOKUP(Tabla_Gtos_Ingresos7[[#This Row],[3 digitos]],PGC_Gtos_e_Ingresos[],2,FALSE)</f>
        <v xml:space="preserve"> Servicios bancarios y similares</v>
      </c>
      <c r="R44" s="30" t="str">
        <f>Tabla_Gtos_Ingresos7[[#This Row],[3 digitos]]&amp;"/"&amp;Tabla_Gtos_Ingresos7[[#This Row],[Nombre cuenta]]</f>
        <v>626/ Servicios bancarios y similares</v>
      </c>
      <c r="S44" s="30">
        <f>YEAR(Tabla_Gtos_Ingresos7[[#This Row],[Fecha]])</f>
        <v>2010</v>
      </c>
      <c r="T44" s="27">
        <f>MONTH(Tabla_Gtos_Ingresos7[[#This Row],[Fecha]])</f>
        <v>11</v>
      </c>
      <c r="U44" s="30">
        <f>ROUNDUP(MONTH(Tabla_Gtos_Ingresos7[[#This Row],[Fecha]])/3, 0)</f>
        <v>4</v>
      </c>
      <c r="V44" s="30">
        <f>(Tabla_Gtos_Ingresos7[[#This Row],[Factor]]*Tabla_Gtos_Ingresos7[[#This Row],[Haber]])+(Tabla_Gtos_Ingresos7[[#This Row],[Factor]]*Tabla_Gtos_Ingresos7[[#This Row],[Debe]])</f>
        <v>-388.51</v>
      </c>
      <c r="W44" s="30">
        <f>VLOOKUP(Tabla_Gtos_Ingresos7[[#This Row],[3 digitos]],PGC_Gtos_e_Ingresos[],3,FALSE)</f>
        <v>-1</v>
      </c>
    </row>
    <row r="45" spans="1:23" x14ac:dyDescent="0.2">
      <c r="A45" s="1">
        <v>190</v>
      </c>
      <c r="B45" s="12">
        <v>40216</v>
      </c>
      <c r="C45" s="14">
        <v>62200009</v>
      </c>
      <c r="D45" s="1" t="s">
        <v>14</v>
      </c>
      <c r="E45" s="1" t="s">
        <v>899</v>
      </c>
      <c r="F45" s="11">
        <v>270.38</v>
      </c>
      <c r="G45" s="11">
        <v>0</v>
      </c>
      <c r="H45" s="26" t="str">
        <f>MID(Tabla_Gtos_Ingresos7[[#This Row],[Subcuenta]],1,4)</f>
        <v>6220</v>
      </c>
      <c r="I45" s="27">
        <f>VALUE(MID(Tabla_Gtos_Ingresos7[[#This Row],[4 digitos]],1,3))</f>
        <v>622</v>
      </c>
      <c r="J45" s="27">
        <f>VALUE(MID(Tabla_Gtos_Ingresos7[[#This Row],[3 digitos]],1,2))</f>
        <v>62</v>
      </c>
      <c r="K45" s="28" t="str">
        <f>VLOOKUP(Tabla_Gtos_Ingresos7[[#This Row],[3 digitos]],PGC_Gtos_e_Ingresos[],4,FALSE)</f>
        <v>7.a</v>
      </c>
      <c r="L45" s="30" t="str">
        <f>VLOOKUP(Tabla_Gtos_Ingresos7[[#This Row],[Grupo 1]],Tabla3[],4,FALSE)</f>
        <v>7. Otros Gastos de Explotación</v>
      </c>
      <c r="M45" s="30" t="str">
        <f>VLOOKUP(Tabla_Gtos_Ingresos7[[#This Row],[Grupo 1]],Tabla3[],5,FALSE)</f>
        <v>7.a Servicios Exteriores</v>
      </c>
      <c r="N45" s="28" t="str">
        <f>VLOOKUP(Tabla_Gtos_Ingresos7[[#This Row],[Grupo 1]],Tabla3[],10,FALSE)</f>
        <v>G</v>
      </c>
      <c r="O45" s="28" t="str">
        <f>VLOOKUP(Tabla_Gtos_Ingresos7[[#This Row],[Grupo 1]],Tabla3[],6,FALSE)</f>
        <v>Explotación</v>
      </c>
      <c r="P45" s="28">
        <f>VLOOKUP(Tabla_Gtos_Ingresos7[[#This Row],[Grupo 1]],Tabla3[],2,FALSE)</f>
        <v>7</v>
      </c>
      <c r="Q45" s="29" t="str">
        <f>VLOOKUP(Tabla_Gtos_Ingresos7[[#This Row],[3 digitos]],PGC_Gtos_e_Ingresos[],2,FALSE)</f>
        <v xml:space="preserve"> Reparaciones y conservación</v>
      </c>
      <c r="R45" s="30" t="str">
        <f>Tabla_Gtos_Ingresos7[[#This Row],[3 digitos]]&amp;"/"&amp;Tabla_Gtos_Ingresos7[[#This Row],[Nombre cuenta]]</f>
        <v>622/ Reparaciones y conservación</v>
      </c>
      <c r="S45" s="30">
        <f>YEAR(Tabla_Gtos_Ingresos7[[#This Row],[Fecha]])</f>
        <v>2010</v>
      </c>
      <c r="T45" s="27">
        <f>MONTH(Tabla_Gtos_Ingresos7[[#This Row],[Fecha]])</f>
        <v>2</v>
      </c>
      <c r="U45" s="30">
        <f>ROUNDUP(MONTH(Tabla_Gtos_Ingresos7[[#This Row],[Fecha]])/3, 0)</f>
        <v>1</v>
      </c>
      <c r="V45" s="30">
        <f>(Tabla_Gtos_Ingresos7[[#This Row],[Factor]]*Tabla_Gtos_Ingresos7[[#This Row],[Haber]])+(Tabla_Gtos_Ingresos7[[#This Row],[Factor]]*Tabla_Gtos_Ingresos7[[#This Row],[Debe]])</f>
        <v>-270.38</v>
      </c>
      <c r="W45" s="30">
        <f>VLOOKUP(Tabla_Gtos_Ingresos7[[#This Row],[3 digitos]],PGC_Gtos_e_Ingresos[],3,FALSE)</f>
        <v>-1</v>
      </c>
    </row>
    <row r="46" spans="1:23" x14ac:dyDescent="0.2">
      <c r="A46" s="1">
        <v>188</v>
      </c>
      <c r="B46" s="12">
        <v>40216</v>
      </c>
      <c r="C46" s="14">
        <v>70000016</v>
      </c>
      <c r="D46" s="1" t="s">
        <v>38</v>
      </c>
      <c r="E46" s="1" t="s">
        <v>40</v>
      </c>
      <c r="F46" s="11">
        <v>0</v>
      </c>
      <c r="G46" s="11">
        <v>90</v>
      </c>
      <c r="H46" s="26" t="str">
        <f>MID(Tabla_Gtos_Ingresos7[[#This Row],[Subcuenta]],1,4)</f>
        <v>7000</v>
      </c>
      <c r="I46" s="27">
        <f>VALUE(MID(Tabla_Gtos_Ingresos7[[#This Row],[4 digitos]],1,3))</f>
        <v>700</v>
      </c>
      <c r="J46" s="27">
        <f>VALUE(MID(Tabla_Gtos_Ingresos7[[#This Row],[3 digitos]],1,2))</f>
        <v>70</v>
      </c>
      <c r="K46" s="28" t="str">
        <f>VLOOKUP(Tabla_Gtos_Ingresos7[[#This Row],[3 digitos]],PGC_Gtos_e_Ingresos[],4,FALSE)</f>
        <v>1a</v>
      </c>
      <c r="L46" s="30" t="str">
        <f>VLOOKUP(Tabla_Gtos_Ingresos7[[#This Row],[Grupo 1]],Tabla3[],4,FALSE)</f>
        <v>1. Importe Neto Cifra de Negocios</v>
      </c>
      <c r="M46" s="30" t="str">
        <f>VLOOKUP(Tabla_Gtos_Ingresos7[[#This Row],[Grupo 1]],Tabla3[],5,FALSE)</f>
        <v>1.a Ventas</v>
      </c>
      <c r="N46" s="28" t="str">
        <f>VLOOKUP(Tabla_Gtos_Ingresos7[[#This Row],[Grupo 1]],Tabla3[],10,FALSE)</f>
        <v>I</v>
      </c>
      <c r="O46" s="28" t="str">
        <f>VLOOKUP(Tabla_Gtos_Ingresos7[[#This Row],[Grupo 1]],Tabla3[],6,FALSE)</f>
        <v>Explotación</v>
      </c>
      <c r="P46" s="28">
        <f>VLOOKUP(Tabla_Gtos_Ingresos7[[#This Row],[Grupo 1]],Tabla3[],2,FALSE)</f>
        <v>1</v>
      </c>
      <c r="Q46" s="29" t="str">
        <f>VLOOKUP(Tabla_Gtos_Ingresos7[[#This Row],[3 digitos]],PGC_Gtos_e_Ingresos[],2,FALSE)</f>
        <v xml:space="preserve"> Ventas de mercaderías</v>
      </c>
      <c r="R46" s="30" t="str">
        <f>Tabla_Gtos_Ingresos7[[#This Row],[3 digitos]]&amp;"/"&amp;Tabla_Gtos_Ingresos7[[#This Row],[Nombre cuenta]]</f>
        <v>700/ Ventas de mercaderías</v>
      </c>
      <c r="S46" s="30">
        <f>YEAR(Tabla_Gtos_Ingresos7[[#This Row],[Fecha]])</f>
        <v>2010</v>
      </c>
      <c r="T46" s="27">
        <f>MONTH(Tabla_Gtos_Ingresos7[[#This Row],[Fecha]])</f>
        <v>2</v>
      </c>
      <c r="U46" s="30">
        <f>ROUNDUP(MONTH(Tabla_Gtos_Ingresos7[[#This Row],[Fecha]])/3, 0)</f>
        <v>1</v>
      </c>
      <c r="V46" s="30">
        <f>(Tabla_Gtos_Ingresos7[[#This Row],[Factor]]*Tabla_Gtos_Ingresos7[[#This Row],[Haber]])+(Tabla_Gtos_Ingresos7[[#This Row],[Factor]]*Tabla_Gtos_Ingresos7[[#This Row],[Debe]])</f>
        <v>90</v>
      </c>
      <c r="W46" s="30">
        <f>VLOOKUP(Tabla_Gtos_Ingresos7[[#This Row],[3 digitos]],PGC_Gtos_e_Ingresos[],3,FALSE)</f>
        <v>1</v>
      </c>
    </row>
    <row r="47" spans="1:23" x14ac:dyDescent="0.2">
      <c r="A47" s="1">
        <v>401</v>
      </c>
      <c r="B47" s="12">
        <v>40244</v>
      </c>
      <c r="C47" s="14">
        <v>70000039</v>
      </c>
      <c r="D47" s="1" t="s">
        <v>38</v>
      </c>
      <c r="E47" s="1" t="s">
        <v>689</v>
      </c>
      <c r="F47" s="11">
        <v>0</v>
      </c>
      <c r="G47" s="11">
        <v>14.3</v>
      </c>
      <c r="H47" s="26" t="str">
        <f>MID(Tabla_Gtos_Ingresos7[[#This Row],[Subcuenta]],1,4)</f>
        <v>7000</v>
      </c>
      <c r="I47" s="27">
        <f>VALUE(MID(Tabla_Gtos_Ingresos7[[#This Row],[4 digitos]],1,3))</f>
        <v>700</v>
      </c>
      <c r="J47" s="27">
        <f>VALUE(MID(Tabla_Gtos_Ingresos7[[#This Row],[3 digitos]],1,2))</f>
        <v>70</v>
      </c>
      <c r="K47" s="28" t="str">
        <f>VLOOKUP(Tabla_Gtos_Ingresos7[[#This Row],[3 digitos]],PGC_Gtos_e_Ingresos[],4,FALSE)</f>
        <v>1a</v>
      </c>
      <c r="L47" s="30" t="str">
        <f>VLOOKUP(Tabla_Gtos_Ingresos7[[#This Row],[Grupo 1]],Tabla3[],4,FALSE)</f>
        <v>1. Importe Neto Cifra de Negocios</v>
      </c>
      <c r="M47" s="30" t="str">
        <f>VLOOKUP(Tabla_Gtos_Ingresos7[[#This Row],[Grupo 1]],Tabla3[],5,FALSE)</f>
        <v>1.a Ventas</v>
      </c>
      <c r="N47" s="28" t="str">
        <f>VLOOKUP(Tabla_Gtos_Ingresos7[[#This Row],[Grupo 1]],Tabla3[],10,FALSE)</f>
        <v>I</v>
      </c>
      <c r="O47" s="28" t="str">
        <f>VLOOKUP(Tabla_Gtos_Ingresos7[[#This Row],[Grupo 1]],Tabla3[],6,FALSE)</f>
        <v>Explotación</v>
      </c>
      <c r="P47" s="28">
        <f>VLOOKUP(Tabla_Gtos_Ingresos7[[#This Row],[Grupo 1]],Tabla3[],2,FALSE)</f>
        <v>1</v>
      </c>
      <c r="Q47" s="29" t="str">
        <f>VLOOKUP(Tabla_Gtos_Ingresos7[[#This Row],[3 digitos]],PGC_Gtos_e_Ingresos[],2,FALSE)</f>
        <v xml:space="preserve"> Ventas de mercaderías</v>
      </c>
      <c r="R47" s="30" t="str">
        <f>Tabla_Gtos_Ingresos7[[#This Row],[3 digitos]]&amp;"/"&amp;Tabla_Gtos_Ingresos7[[#This Row],[Nombre cuenta]]</f>
        <v>700/ Ventas de mercaderías</v>
      </c>
      <c r="S47" s="30">
        <f>YEAR(Tabla_Gtos_Ingresos7[[#This Row],[Fecha]])</f>
        <v>2010</v>
      </c>
      <c r="T47" s="27">
        <f>MONTH(Tabla_Gtos_Ingresos7[[#This Row],[Fecha]])</f>
        <v>3</v>
      </c>
      <c r="U47" s="30">
        <f>ROUNDUP(MONTH(Tabla_Gtos_Ingresos7[[#This Row],[Fecha]])/3, 0)</f>
        <v>1</v>
      </c>
      <c r="V47" s="30">
        <f>(Tabla_Gtos_Ingresos7[[#This Row],[Factor]]*Tabla_Gtos_Ingresos7[[#This Row],[Haber]])+(Tabla_Gtos_Ingresos7[[#This Row],[Factor]]*Tabla_Gtos_Ingresos7[[#This Row],[Debe]])</f>
        <v>14.3</v>
      </c>
      <c r="W47" s="30">
        <f>VLOOKUP(Tabla_Gtos_Ingresos7[[#This Row],[3 digitos]],PGC_Gtos_e_Ingresos[],3,FALSE)</f>
        <v>1</v>
      </c>
    </row>
    <row r="48" spans="1:23" x14ac:dyDescent="0.2">
      <c r="A48" s="1">
        <v>2569</v>
      </c>
      <c r="B48" s="12">
        <v>40489</v>
      </c>
      <c r="C48" s="14">
        <v>64900006</v>
      </c>
      <c r="D48" s="1" t="s">
        <v>25</v>
      </c>
      <c r="E48" s="1" t="s">
        <v>406</v>
      </c>
      <c r="F48" s="11">
        <v>640</v>
      </c>
      <c r="G48" s="11">
        <v>0</v>
      </c>
      <c r="H48" s="26" t="str">
        <f>MID(Tabla_Gtos_Ingresos7[[#This Row],[Subcuenta]],1,4)</f>
        <v>6490</v>
      </c>
      <c r="I48" s="27">
        <f>VALUE(MID(Tabla_Gtos_Ingresos7[[#This Row],[4 digitos]],1,3))</f>
        <v>649</v>
      </c>
      <c r="J48" s="27">
        <f>VALUE(MID(Tabla_Gtos_Ingresos7[[#This Row],[3 digitos]],1,2))</f>
        <v>64</v>
      </c>
      <c r="K48" s="28" t="str">
        <f>VLOOKUP(Tabla_Gtos_Ingresos7[[#This Row],[3 digitos]],PGC_Gtos_e_Ingresos[],4,FALSE)</f>
        <v>6.b</v>
      </c>
      <c r="L48" s="30" t="str">
        <f>VLOOKUP(Tabla_Gtos_Ingresos7[[#This Row],[Grupo 1]],Tabla3[],4,FALSE)</f>
        <v>6. Gtos de Personal</v>
      </c>
      <c r="M48" s="30" t="str">
        <f>VLOOKUP(Tabla_Gtos_Ingresos7[[#This Row],[Grupo 1]],Tabla3[],5,FALSE)</f>
        <v>6.b Cargas Sociales</v>
      </c>
      <c r="N48" s="28" t="str">
        <f>VLOOKUP(Tabla_Gtos_Ingresos7[[#This Row],[Grupo 1]],Tabla3[],10,FALSE)</f>
        <v>G</v>
      </c>
      <c r="O48" s="28" t="str">
        <f>VLOOKUP(Tabla_Gtos_Ingresos7[[#This Row],[Grupo 1]],Tabla3[],6,FALSE)</f>
        <v>Explotación</v>
      </c>
      <c r="P48" s="28">
        <f>VLOOKUP(Tabla_Gtos_Ingresos7[[#This Row],[Grupo 1]],Tabla3[],2,FALSE)</f>
        <v>6</v>
      </c>
      <c r="Q48" s="29" t="str">
        <f>VLOOKUP(Tabla_Gtos_Ingresos7[[#This Row],[3 digitos]],PGC_Gtos_e_Ingresos[],2,FALSE)</f>
        <v xml:space="preserve"> Otros gastos sociales</v>
      </c>
      <c r="R48" s="30" t="str">
        <f>Tabla_Gtos_Ingresos7[[#This Row],[3 digitos]]&amp;"/"&amp;Tabla_Gtos_Ingresos7[[#This Row],[Nombre cuenta]]</f>
        <v>649/ Otros gastos sociales</v>
      </c>
      <c r="S48" s="30">
        <f>YEAR(Tabla_Gtos_Ingresos7[[#This Row],[Fecha]])</f>
        <v>2010</v>
      </c>
      <c r="T48" s="27">
        <f>MONTH(Tabla_Gtos_Ingresos7[[#This Row],[Fecha]])</f>
        <v>11</v>
      </c>
      <c r="U48" s="30">
        <f>ROUNDUP(MONTH(Tabla_Gtos_Ingresos7[[#This Row],[Fecha]])/3, 0)</f>
        <v>4</v>
      </c>
      <c r="V48" s="30">
        <f>(Tabla_Gtos_Ingresos7[[#This Row],[Factor]]*Tabla_Gtos_Ingresos7[[#This Row],[Haber]])+(Tabla_Gtos_Ingresos7[[#This Row],[Factor]]*Tabla_Gtos_Ingresos7[[#This Row],[Debe]])</f>
        <v>-640</v>
      </c>
      <c r="W48" s="30">
        <f>VLOOKUP(Tabla_Gtos_Ingresos7[[#This Row],[3 digitos]],PGC_Gtos_e_Ingresos[],3,FALSE)</f>
        <v>-1</v>
      </c>
    </row>
    <row r="49" spans="1:23" x14ac:dyDescent="0.2">
      <c r="A49" s="1">
        <v>415</v>
      </c>
      <c r="B49" s="12">
        <v>40245</v>
      </c>
      <c r="C49" s="14">
        <v>70000040</v>
      </c>
      <c r="D49" s="1" t="s">
        <v>38</v>
      </c>
      <c r="E49" s="1" t="s">
        <v>675</v>
      </c>
      <c r="F49" s="11">
        <v>0</v>
      </c>
      <c r="G49" s="11">
        <v>46.6</v>
      </c>
      <c r="H49" s="26" t="str">
        <f>MID(Tabla_Gtos_Ingresos7[[#This Row],[Subcuenta]],1,4)</f>
        <v>7000</v>
      </c>
      <c r="I49" s="27">
        <f>VALUE(MID(Tabla_Gtos_Ingresos7[[#This Row],[4 digitos]],1,3))</f>
        <v>700</v>
      </c>
      <c r="J49" s="27">
        <f>VALUE(MID(Tabla_Gtos_Ingresos7[[#This Row],[3 digitos]],1,2))</f>
        <v>70</v>
      </c>
      <c r="K49" s="28" t="str">
        <f>VLOOKUP(Tabla_Gtos_Ingresos7[[#This Row],[3 digitos]],PGC_Gtos_e_Ingresos[],4,FALSE)</f>
        <v>1a</v>
      </c>
      <c r="L49" s="30" t="str">
        <f>VLOOKUP(Tabla_Gtos_Ingresos7[[#This Row],[Grupo 1]],Tabla3[],4,FALSE)</f>
        <v>1. Importe Neto Cifra de Negocios</v>
      </c>
      <c r="M49" s="30" t="str">
        <f>VLOOKUP(Tabla_Gtos_Ingresos7[[#This Row],[Grupo 1]],Tabla3[],5,FALSE)</f>
        <v>1.a Ventas</v>
      </c>
      <c r="N49" s="28" t="str">
        <f>VLOOKUP(Tabla_Gtos_Ingresos7[[#This Row],[Grupo 1]],Tabla3[],10,FALSE)</f>
        <v>I</v>
      </c>
      <c r="O49" s="28" t="str">
        <f>VLOOKUP(Tabla_Gtos_Ingresos7[[#This Row],[Grupo 1]],Tabla3[],6,FALSE)</f>
        <v>Explotación</v>
      </c>
      <c r="P49" s="28">
        <f>VLOOKUP(Tabla_Gtos_Ingresos7[[#This Row],[Grupo 1]],Tabla3[],2,FALSE)</f>
        <v>1</v>
      </c>
      <c r="Q49" s="29" t="str">
        <f>VLOOKUP(Tabla_Gtos_Ingresos7[[#This Row],[3 digitos]],PGC_Gtos_e_Ingresos[],2,FALSE)</f>
        <v xml:space="preserve"> Ventas de mercaderías</v>
      </c>
      <c r="R49" s="30" t="str">
        <f>Tabla_Gtos_Ingresos7[[#This Row],[3 digitos]]&amp;"/"&amp;Tabla_Gtos_Ingresos7[[#This Row],[Nombre cuenta]]</f>
        <v>700/ Ventas de mercaderías</v>
      </c>
      <c r="S49" s="30">
        <f>YEAR(Tabla_Gtos_Ingresos7[[#This Row],[Fecha]])</f>
        <v>2010</v>
      </c>
      <c r="T49" s="27">
        <f>MONTH(Tabla_Gtos_Ingresos7[[#This Row],[Fecha]])</f>
        <v>3</v>
      </c>
      <c r="U49" s="30">
        <f>ROUNDUP(MONTH(Tabla_Gtos_Ingresos7[[#This Row],[Fecha]])/3, 0)</f>
        <v>1</v>
      </c>
      <c r="V49" s="30">
        <f>(Tabla_Gtos_Ingresos7[[#This Row],[Factor]]*Tabla_Gtos_Ingresos7[[#This Row],[Haber]])+(Tabla_Gtos_Ingresos7[[#This Row],[Factor]]*Tabla_Gtos_Ingresos7[[#This Row],[Debe]])</f>
        <v>46.6</v>
      </c>
      <c r="W49" s="30">
        <f>VLOOKUP(Tabla_Gtos_Ingresos7[[#This Row],[3 digitos]],PGC_Gtos_e_Ingresos[],3,FALSE)</f>
        <v>1</v>
      </c>
    </row>
    <row r="50" spans="1:23" x14ac:dyDescent="0.2">
      <c r="A50" s="1">
        <v>416</v>
      </c>
      <c r="B50" s="12">
        <v>40245</v>
      </c>
      <c r="C50" s="14">
        <v>70000041</v>
      </c>
      <c r="D50" s="1" t="s">
        <v>38</v>
      </c>
      <c r="E50" s="1" t="s">
        <v>690</v>
      </c>
      <c r="F50" s="11">
        <v>0</v>
      </c>
      <c r="G50" s="11">
        <v>32.56</v>
      </c>
      <c r="H50" s="26" t="str">
        <f>MID(Tabla_Gtos_Ingresos7[[#This Row],[Subcuenta]],1,4)</f>
        <v>7000</v>
      </c>
      <c r="I50" s="27">
        <f>VALUE(MID(Tabla_Gtos_Ingresos7[[#This Row],[4 digitos]],1,3))</f>
        <v>700</v>
      </c>
      <c r="J50" s="27">
        <f>VALUE(MID(Tabla_Gtos_Ingresos7[[#This Row],[3 digitos]],1,2))</f>
        <v>70</v>
      </c>
      <c r="K50" s="28" t="str">
        <f>VLOOKUP(Tabla_Gtos_Ingresos7[[#This Row],[3 digitos]],PGC_Gtos_e_Ingresos[],4,FALSE)</f>
        <v>1a</v>
      </c>
      <c r="L50" s="30" t="str">
        <f>VLOOKUP(Tabla_Gtos_Ingresos7[[#This Row],[Grupo 1]],Tabla3[],4,FALSE)</f>
        <v>1. Importe Neto Cifra de Negocios</v>
      </c>
      <c r="M50" s="30" t="str">
        <f>VLOOKUP(Tabla_Gtos_Ingresos7[[#This Row],[Grupo 1]],Tabla3[],5,FALSE)</f>
        <v>1.a Ventas</v>
      </c>
      <c r="N50" s="28" t="str">
        <f>VLOOKUP(Tabla_Gtos_Ingresos7[[#This Row],[Grupo 1]],Tabla3[],10,FALSE)</f>
        <v>I</v>
      </c>
      <c r="O50" s="28" t="str">
        <f>VLOOKUP(Tabla_Gtos_Ingresos7[[#This Row],[Grupo 1]],Tabla3[],6,FALSE)</f>
        <v>Explotación</v>
      </c>
      <c r="P50" s="28">
        <f>VLOOKUP(Tabla_Gtos_Ingresos7[[#This Row],[Grupo 1]],Tabla3[],2,FALSE)</f>
        <v>1</v>
      </c>
      <c r="Q50" s="29" t="str">
        <f>VLOOKUP(Tabla_Gtos_Ingresos7[[#This Row],[3 digitos]],PGC_Gtos_e_Ingresos[],2,FALSE)</f>
        <v xml:space="preserve"> Ventas de mercaderías</v>
      </c>
      <c r="R50" s="30" t="str">
        <f>Tabla_Gtos_Ingresos7[[#This Row],[3 digitos]]&amp;"/"&amp;Tabla_Gtos_Ingresos7[[#This Row],[Nombre cuenta]]</f>
        <v>700/ Ventas de mercaderías</v>
      </c>
      <c r="S50" s="30">
        <f>YEAR(Tabla_Gtos_Ingresos7[[#This Row],[Fecha]])</f>
        <v>2010</v>
      </c>
      <c r="T50" s="27">
        <f>MONTH(Tabla_Gtos_Ingresos7[[#This Row],[Fecha]])</f>
        <v>3</v>
      </c>
      <c r="U50" s="30">
        <f>ROUNDUP(MONTH(Tabla_Gtos_Ingresos7[[#This Row],[Fecha]])/3, 0)</f>
        <v>1</v>
      </c>
      <c r="V50" s="30">
        <f>(Tabla_Gtos_Ingresos7[[#This Row],[Factor]]*Tabla_Gtos_Ingresos7[[#This Row],[Haber]])+(Tabla_Gtos_Ingresos7[[#This Row],[Factor]]*Tabla_Gtos_Ingresos7[[#This Row],[Debe]])</f>
        <v>32.56</v>
      </c>
      <c r="W50" s="30">
        <f>VLOOKUP(Tabla_Gtos_Ingresos7[[#This Row],[3 digitos]],PGC_Gtos_e_Ingresos[],3,FALSE)</f>
        <v>1</v>
      </c>
    </row>
    <row r="51" spans="1:23" x14ac:dyDescent="0.2">
      <c r="A51" s="1">
        <v>417</v>
      </c>
      <c r="B51" s="12">
        <v>40245</v>
      </c>
      <c r="C51" s="14">
        <v>70000042</v>
      </c>
      <c r="D51" s="1" t="s">
        <v>38</v>
      </c>
      <c r="E51" s="1" t="s">
        <v>539</v>
      </c>
      <c r="F51" s="11">
        <v>0</v>
      </c>
      <c r="G51" s="11">
        <v>21</v>
      </c>
      <c r="H51" s="26" t="str">
        <f>MID(Tabla_Gtos_Ingresos7[[#This Row],[Subcuenta]],1,4)</f>
        <v>7000</v>
      </c>
      <c r="I51" s="27">
        <f>VALUE(MID(Tabla_Gtos_Ingresos7[[#This Row],[4 digitos]],1,3))</f>
        <v>700</v>
      </c>
      <c r="J51" s="27">
        <f>VALUE(MID(Tabla_Gtos_Ingresos7[[#This Row],[3 digitos]],1,2))</f>
        <v>70</v>
      </c>
      <c r="K51" s="28" t="str">
        <f>VLOOKUP(Tabla_Gtos_Ingresos7[[#This Row],[3 digitos]],PGC_Gtos_e_Ingresos[],4,FALSE)</f>
        <v>1a</v>
      </c>
      <c r="L51" s="30" t="str">
        <f>VLOOKUP(Tabla_Gtos_Ingresos7[[#This Row],[Grupo 1]],Tabla3[],4,FALSE)</f>
        <v>1. Importe Neto Cifra de Negocios</v>
      </c>
      <c r="M51" s="30" t="str">
        <f>VLOOKUP(Tabla_Gtos_Ingresos7[[#This Row],[Grupo 1]],Tabla3[],5,FALSE)</f>
        <v>1.a Ventas</v>
      </c>
      <c r="N51" s="28" t="str">
        <f>VLOOKUP(Tabla_Gtos_Ingresos7[[#This Row],[Grupo 1]],Tabla3[],10,FALSE)</f>
        <v>I</v>
      </c>
      <c r="O51" s="28" t="str">
        <f>VLOOKUP(Tabla_Gtos_Ingresos7[[#This Row],[Grupo 1]],Tabla3[],6,FALSE)</f>
        <v>Explotación</v>
      </c>
      <c r="P51" s="28">
        <f>VLOOKUP(Tabla_Gtos_Ingresos7[[#This Row],[Grupo 1]],Tabla3[],2,FALSE)</f>
        <v>1</v>
      </c>
      <c r="Q51" s="29" t="str">
        <f>VLOOKUP(Tabla_Gtos_Ingresos7[[#This Row],[3 digitos]],PGC_Gtos_e_Ingresos[],2,FALSE)</f>
        <v xml:space="preserve"> Ventas de mercaderías</v>
      </c>
      <c r="R51" s="30" t="str">
        <f>Tabla_Gtos_Ingresos7[[#This Row],[3 digitos]]&amp;"/"&amp;Tabla_Gtos_Ingresos7[[#This Row],[Nombre cuenta]]</f>
        <v>700/ Ventas de mercaderías</v>
      </c>
      <c r="S51" s="30">
        <f>YEAR(Tabla_Gtos_Ingresos7[[#This Row],[Fecha]])</f>
        <v>2010</v>
      </c>
      <c r="T51" s="27">
        <f>MONTH(Tabla_Gtos_Ingresos7[[#This Row],[Fecha]])</f>
        <v>3</v>
      </c>
      <c r="U51" s="30">
        <f>ROUNDUP(MONTH(Tabla_Gtos_Ingresos7[[#This Row],[Fecha]])/3, 0)</f>
        <v>1</v>
      </c>
      <c r="V51" s="30">
        <f>(Tabla_Gtos_Ingresos7[[#This Row],[Factor]]*Tabla_Gtos_Ingresos7[[#This Row],[Haber]])+(Tabla_Gtos_Ingresos7[[#This Row],[Factor]]*Tabla_Gtos_Ingresos7[[#This Row],[Debe]])</f>
        <v>21</v>
      </c>
      <c r="W51" s="30">
        <f>VLOOKUP(Tabla_Gtos_Ingresos7[[#This Row],[3 digitos]],PGC_Gtos_e_Ingresos[],3,FALSE)</f>
        <v>1</v>
      </c>
    </row>
    <row r="52" spans="1:23" x14ac:dyDescent="0.2">
      <c r="A52" s="1">
        <v>1469</v>
      </c>
      <c r="B52" s="12">
        <v>40367</v>
      </c>
      <c r="C52" s="14">
        <v>62200045</v>
      </c>
      <c r="D52" s="1" t="s">
        <v>14</v>
      </c>
      <c r="E52" s="1" t="s">
        <v>380</v>
      </c>
      <c r="F52" s="11">
        <v>476.36</v>
      </c>
      <c r="G52" s="11">
        <v>0</v>
      </c>
      <c r="H52" s="26" t="str">
        <f>MID(Tabla_Gtos_Ingresos7[[#This Row],[Subcuenta]],1,4)</f>
        <v>6220</v>
      </c>
      <c r="I52" s="27">
        <f>VALUE(MID(Tabla_Gtos_Ingresos7[[#This Row],[4 digitos]],1,3))</f>
        <v>622</v>
      </c>
      <c r="J52" s="27">
        <f>VALUE(MID(Tabla_Gtos_Ingresos7[[#This Row],[3 digitos]],1,2))</f>
        <v>62</v>
      </c>
      <c r="K52" s="28" t="str">
        <f>VLOOKUP(Tabla_Gtos_Ingresos7[[#This Row],[3 digitos]],PGC_Gtos_e_Ingresos[],4,FALSE)</f>
        <v>7.a</v>
      </c>
      <c r="L52" s="30" t="str">
        <f>VLOOKUP(Tabla_Gtos_Ingresos7[[#This Row],[Grupo 1]],Tabla3[],4,FALSE)</f>
        <v>7. Otros Gastos de Explotación</v>
      </c>
      <c r="M52" s="30" t="str">
        <f>VLOOKUP(Tabla_Gtos_Ingresos7[[#This Row],[Grupo 1]],Tabla3[],5,FALSE)</f>
        <v>7.a Servicios Exteriores</v>
      </c>
      <c r="N52" s="28" t="str">
        <f>VLOOKUP(Tabla_Gtos_Ingresos7[[#This Row],[Grupo 1]],Tabla3[],10,FALSE)</f>
        <v>G</v>
      </c>
      <c r="O52" s="28" t="str">
        <f>VLOOKUP(Tabla_Gtos_Ingresos7[[#This Row],[Grupo 1]],Tabla3[],6,FALSE)</f>
        <v>Explotación</v>
      </c>
      <c r="P52" s="28">
        <f>VLOOKUP(Tabla_Gtos_Ingresos7[[#This Row],[Grupo 1]],Tabla3[],2,FALSE)</f>
        <v>7</v>
      </c>
      <c r="Q52" s="29" t="str">
        <f>VLOOKUP(Tabla_Gtos_Ingresos7[[#This Row],[3 digitos]],PGC_Gtos_e_Ingresos[],2,FALSE)</f>
        <v xml:space="preserve"> Reparaciones y conservación</v>
      </c>
      <c r="R52" s="30" t="str">
        <f>Tabla_Gtos_Ingresos7[[#This Row],[3 digitos]]&amp;"/"&amp;Tabla_Gtos_Ingresos7[[#This Row],[Nombre cuenta]]</f>
        <v>622/ Reparaciones y conservación</v>
      </c>
      <c r="S52" s="30">
        <f>YEAR(Tabla_Gtos_Ingresos7[[#This Row],[Fecha]])</f>
        <v>2010</v>
      </c>
      <c r="T52" s="27">
        <f>MONTH(Tabla_Gtos_Ingresos7[[#This Row],[Fecha]])</f>
        <v>7</v>
      </c>
      <c r="U52" s="30">
        <f>ROUNDUP(MONTH(Tabla_Gtos_Ingresos7[[#This Row],[Fecha]])/3, 0)</f>
        <v>3</v>
      </c>
      <c r="V52" s="30">
        <f>(Tabla_Gtos_Ingresos7[[#This Row],[Factor]]*Tabla_Gtos_Ingresos7[[#This Row],[Haber]])+(Tabla_Gtos_Ingresos7[[#This Row],[Factor]]*Tabla_Gtos_Ingresos7[[#This Row],[Debe]])</f>
        <v>-476.36</v>
      </c>
      <c r="W52" s="30">
        <f>VLOOKUP(Tabla_Gtos_Ingresos7[[#This Row],[3 digitos]],PGC_Gtos_e_Ingresos[],3,FALSE)</f>
        <v>-1</v>
      </c>
    </row>
    <row r="53" spans="1:23" x14ac:dyDescent="0.2">
      <c r="A53" s="1">
        <v>1748</v>
      </c>
      <c r="B53" s="12">
        <v>40398</v>
      </c>
      <c r="C53" s="14">
        <v>60700013</v>
      </c>
      <c r="D53" s="1" t="s">
        <v>11</v>
      </c>
      <c r="E53" s="1" t="s">
        <v>330</v>
      </c>
      <c r="F53" s="11">
        <v>3026</v>
      </c>
      <c r="G53" s="11">
        <v>0</v>
      </c>
      <c r="H53" s="26" t="str">
        <f>MID(Tabla_Gtos_Ingresos7[[#This Row],[Subcuenta]],1,4)</f>
        <v>6070</v>
      </c>
      <c r="I53" s="27">
        <f>VALUE(MID(Tabla_Gtos_Ingresos7[[#This Row],[4 digitos]],1,3))</f>
        <v>607</v>
      </c>
      <c r="J53" s="27">
        <f>VALUE(MID(Tabla_Gtos_Ingresos7[[#This Row],[3 digitos]],1,2))</f>
        <v>60</v>
      </c>
      <c r="K53" s="28" t="str">
        <f>VLOOKUP(Tabla_Gtos_Ingresos7[[#This Row],[3 digitos]],PGC_Gtos_e_Ingresos[],4,FALSE)</f>
        <v>4.c</v>
      </c>
      <c r="L53" s="30" t="str">
        <f>VLOOKUP(Tabla_Gtos_Ingresos7[[#This Row],[Grupo 1]],Tabla3[],4,FALSE)</f>
        <v>4. Aprovisionamientos</v>
      </c>
      <c r="M53" s="30" t="str">
        <f>VLOOKUP(Tabla_Gtos_Ingresos7[[#This Row],[Grupo 1]],Tabla3[],5,FALSE)</f>
        <v>4.c Trabajos Realizados por Otras Empresas</v>
      </c>
      <c r="N53" s="28" t="str">
        <f>VLOOKUP(Tabla_Gtos_Ingresos7[[#This Row],[Grupo 1]],Tabla3[],10,FALSE)</f>
        <v>G</v>
      </c>
      <c r="O53" s="28" t="str">
        <f>VLOOKUP(Tabla_Gtos_Ingresos7[[#This Row],[Grupo 1]],Tabla3[],6,FALSE)</f>
        <v>Explotación</v>
      </c>
      <c r="P53" s="28">
        <f>VLOOKUP(Tabla_Gtos_Ingresos7[[#This Row],[Grupo 1]],Tabla3[],2,FALSE)</f>
        <v>4</v>
      </c>
      <c r="Q53" s="29" t="str">
        <f>VLOOKUP(Tabla_Gtos_Ingresos7[[#This Row],[3 digitos]],PGC_Gtos_e_Ingresos[],2,FALSE)</f>
        <v xml:space="preserve"> Trabajos realizados por otras empresas</v>
      </c>
      <c r="R53" s="30" t="str">
        <f>Tabla_Gtos_Ingresos7[[#This Row],[3 digitos]]&amp;"/"&amp;Tabla_Gtos_Ingresos7[[#This Row],[Nombre cuenta]]</f>
        <v>607/ Trabajos realizados por otras empresas</v>
      </c>
      <c r="S53" s="30">
        <f>YEAR(Tabla_Gtos_Ingresos7[[#This Row],[Fecha]])</f>
        <v>2010</v>
      </c>
      <c r="T53" s="27">
        <f>MONTH(Tabla_Gtos_Ingresos7[[#This Row],[Fecha]])</f>
        <v>8</v>
      </c>
      <c r="U53" s="30">
        <f>ROUNDUP(MONTH(Tabla_Gtos_Ingresos7[[#This Row],[Fecha]])/3, 0)</f>
        <v>3</v>
      </c>
      <c r="V53" s="30">
        <f>(Tabla_Gtos_Ingresos7[[#This Row],[Factor]]*Tabla_Gtos_Ingresos7[[#This Row],[Haber]])+(Tabla_Gtos_Ingresos7[[#This Row],[Factor]]*Tabla_Gtos_Ingresos7[[#This Row],[Debe]])</f>
        <v>-3026</v>
      </c>
      <c r="W53" s="30">
        <f>VLOOKUP(Tabla_Gtos_Ingresos7[[#This Row],[3 digitos]],PGC_Gtos_e_Ingresos[],3,FALSE)</f>
        <v>-1</v>
      </c>
    </row>
    <row r="54" spans="1:23" x14ac:dyDescent="0.2">
      <c r="A54" s="1">
        <v>2290</v>
      </c>
      <c r="B54" s="12">
        <v>40459</v>
      </c>
      <c r="C54" s="14">
        <v>62600000</v>
      </c>
      <c r="D54" s="1" t="s">
        <v>17</v>
      </c>
      <c r="E54" s="1" t="s">
        <v>348</v>
      </c>
      <c r="F54" s="11">
        <v>278.75</v>
      </c>
      <c r="G54" s="11">
        <v>0</v>
      </c>
      <c r="H54" s="26" t="str">
        <f>MID(Tabla_Gtos_Ingresos7[[#This Row],[Subcuenta]],1,4)</f>
        <v>6260</v>
      </c>
      <c r="I54" s="27">
        <f>VALUE(MID(Tabla_Gtos_Ingresos7[[#This Row],[4 digitos]],1,3))</f>
        <v>626</v>
      </c>
      <c r="J54" s="27">
        <f>VALUE(MID(Tabla_Gtos_Ingresos7[[#This Row],[3 digitos]],1,2))</f>
        <v>62</v>
      </c>
      <c r="K54" s="28" t="str">
        <f>VLOOKUP(Tabla_Gtos_Ingresos7[[#This Row],[3 digitos]],PGC_Gtos_e_Ingresos[],4,FALSE)</f>
        <v>7.a</v>
      </c>
      <c r="L54" s="30" t="str">
        <f>VLOOKUP(Tabla_Gtos_Ingresos7[[#This Row],[Grupo 1]],Tabla3[],4,FALSE)</f>
        <v>7. Otros Gastos de Explotación</v>
      </c>
      <c r="M54" s="30" t="str">
        <f>VLOOKUP(Tabla_Gtos_Ingresos7[[#This Row],[Grupo 1]],Tabla3[],5,FALSE)</f>
        <v>7.a Servicios Exteriores</v>
      </c>
      <c r="N54" s="28" t="str">
        <f>VLOOKUP(Tabla_Gtos_Ingresos7[[#This Row],[Grupo 1]],Tabla3[],10,FALSE)</f>
        <v>G</v>
      </c>
      <c r="O54" s="28" t="str">
        <f>VLOOKUP(Tabla_Gtos_Ingresos7[[#This Row],[Grupo 1]],Tabla3[],6,FALSE)</f>
        <v>Explotación</v>
      </c>
      <c r="P54" s="28">
        <f>VLOOKUP(Tabla_Gtos_Ingresos7[[#This Row],[Grupo 1]],Tabla3[],2,FALSE)</f>
        <v>7</v>
      </c>
      <c r="Q54" s="29" t="str">
        <f>VLOOKUP(Tabla_Gtos_Ingresos7[[#This Row],[3 digitos]],PGC_Gtos_e_Ingresos[],2,FALSE)</f>
        <v xml:space="preserve"> Servicios bancarios y similares</v>
      </c>
      <c r="R54" s="30" t="str">
        <f>Tabla_Gtos_Ingresos7[[#This Row],[3 digitos]]&amp;"/"&amp;Tabla_Gtos_Ingresos7[[#This Row],[Nombre cuenta]]</f>
        <v>626/ Servicios bancarios y similares</v>
      </c>
      <c r="S54" s="30">
        <f>YEAR(Tabla_Gtos_Ingresos7[[#This Row],[Fecha]])</f>
        <v>2010</v>
      </c>
      <c r="T54" s="27">
        <f>MONTH(Tabla_Gtos_Ingresos7[[#This Row],[Fecha]])</f>
        <v>10</v>
      </c>
      <c r="U54" s="30">
        <f>ROUNDUP(MONTH(Tabla_Gtos_Ingresos7[[#This Row],[Fecha]])/3, 0)</f>
        <v>4</v>
      </c>
      <c r="V54" s="30">
        <f>(Tabla_Gtos_Ingresos7[[#This Row],[Factor]]*Tabla_Gtos_Ingresos7[[#This Row],[Haber]])+(Tabla_Gtos_Ingresos7[[#This Row],[Factor]]*Tabla_Gtos_Ingresos7[[#This Row],[Debe]])</f>
        <v>-278.75</v>
      </c>
      <c r="W54" s="30">
        <f>VLOOKUP(Tabla_Gtos_Ingresos7[[#This Row],[3 digitos]],PGC_Gtos_e_Ingresos[],3,FALSE)</f>
        <v>-1</v>
      </c>
    </row>
    <row r="55" spans="1:23" x14ac:dyDescent="0.2">
      <c r="A55" s="1">
        <v>884</v>
      </c>
      <c r="B55" s="12">
        <v>40307</v>
      </c>
      <c r="C55" s="14">
        <v>62200022</v>
      </c>
      <c r="D55" s="1" t="s">
        <v>14</v>
      </c>
      <c r="E55" s="1" t="s">
        <v>905</v>
      </c>
      <c r="F55" s="11">
        <v>104.69</v>
      </c>
      <c r="G55" s="11">
        <v>0</v>
      </c>
      <c r="H55" s="26" t="str">
        <f>MID(Tabla_Gtos_Ingresos7[[#This Row],[Subcuenta]],1,4)</f>
        <v>6220</v>
      </c>
      <c r="I55" s="27">
        <f>VALUE(MID(Tabla_Gtos_Ingresos7[[#This Row],[4 digitos]],1,3))</f>
        <v>622</v>
      </c>
      <c r="J55" s="27">
        <f>VALUE(MID(Tabla_Gtos_Ingresos7[[#This Row],[3 digitos]],1,2))</f>
        <v>62</v>
      </c>
      <c r="K55" s="28" t="str">
        <f>VLOOKUP(Tabla_Gtos_Ingresos7[[#This Row],[3 digitos]],PGC_Gtos_e_Ingresos[],4,FALSE)</f>
        <v>7.a</v>
      </c>
      <c r="L55" s="30" t="str">
        <f>VLOOKUP(Tabla_Gtos_Ingresos7[[#This Row],[Grupo 1]],Tabla3[],4,FALSE)</f>
        <v>7. Otros Gastos de Explotación</v>
      </c>
      <c r="M55" s="30" t="str">
        <f>VLOOKUP(Tabla_Gtos_Ingresos7[[#This Row],[Grupo 1]],Tabla3[],5,FALSE)</f>
        <v>7.a Servicios Exteriores</v>
      </c>
      <c r="N55" s="28" t="str">
        <f>VLOOKUP(Tabla_Gtos_Ingresos7[[#This Row],[Grupo 1]],Tabla3[],10,FALSE)</f>
        <v>G</v>
      </c>
      <c r="O55" s="28" t="str">
        <f>VLOOKUP(Tabla_Gtos_Ingresos7[[#This Row],[Grupo 1]],Tabla3[],6,FALSE)</f>
        <v>Explotación</v>
      </c>
      <c r="P55" s="28">
        <f>VLOOKUP(Tabla_Gtos_Ingresos7[[#This Row],[Grupo 1]],Tabla3[],2,FALSE)</f>
        <v>7</v>
      </c>
      <c r="Q55" s="29" t="str">
        <f>VLOOKUP(Tabla_Gtos_Ingresos7[[#This Row],[3 digitos]],PGC_Gtos_e_Ingresos[],2,FALSE)</f>
        <v xml:space="preserve"> Reparaciones y conservación</v>
      </c>
      <c r="R55" s="30" t="str">
        <f>Tabla_Gtos_Ingresos7[[#This Row],[3 digitos]]&amp;"/"&amp;Tabla_Gtos_Ingresos7[[#This Row],[Nombre cuenta]]</f>
        <v>622/ Reparaciones y conservación</v>
      </c>
      <c r="S55" s="30">
        <f>YEAR(Tabla_Gtos_Ingresos7[[#This Row],[Fecha]])</f>
        <v>2010</v>
      </c>
      <c r="T55" s="27">
        <f>MONTH(Tabla_Gtos_Ingresos7[[#This Row],[Fecha]])</f>
        <v>5</v>
      </c>
      <c r="U55" s="30">
        <f>ROUNDUP(MONTH(Tabla_Gtos_Ingresos7[[#This Row],[Fecha]])/3, 0)</f>
        <v>2</v>
      </c>
      <c r="V55" s="30">
        <f>(Tabla_Gtos_Ingresos7[[#This Row],[Factor]]*Tabla_Gtos_Ingresos7[[#This Row],[Haber]])+(Tabla_Gtos_Ingresos7[[#This Row],[Factor]]*Tabla_Gtos_Ingresos7[[#This Row],[Debe]])</f>
        <v>-104.69</v>
      </c>
      <c r="W55" s="30">
        <f>VLOOKUP(Tabla_Gtos_Ingresos7[[#This Row],[3 digitos]],PGC_Gtos_e_Ingresos[],3,FALSE)</f>
        <v>-1</v>
      </c>
    </row>
    <row r="56" spans="1:23" x14ac:dyDescent="0.2">
      <c r="A56" s="1">
        <v>875</v>
      </c>
      <c r="B56" s="12">
        <v>40307</v>
      </c>
      <c r="C56" s="14">
        <v>70000078</v>
      </c>
      <c r="D56" s="1" t="s">
        <v>38</v>
      </c>
      <c r="E56" s="1" t="s">
        <v>564</v>
      </c>
      <c r="F56" s="11">
        <v>0</v>
      </c>
      <c r="G56" s="11">
        <v>34.1</v>
      </c>
      <c r="H56" s="26" t="str">
        <f>MID(Tabla_Gtos_Ingresos7[[#This Row],[Subcuenta]],1,4)</f>
        <v>7000</v>
      </c>
      <c r="I56" s="27">
        <f>VALUE(MID(Tabla_Gtos_Ingresos7[[#This Row],[4 digitos]],1,3))</f>
        <v>700</v>
      </c>
      <c r="J56" s="27">
        <f>VALUE(MID(Tabla_Gtos_Ingresos7[[#This Row],[3 digitos]],1,2))</f>
        <v>70</v>
      </c>
      <c r="K56" s="28" t="str">
        <f>VLOOKUP(Tabla_Gtos_Ingresos7[[#This Row],[3 digitos]],PGC_Gtos_e_Ingresos[],4,FALSE)</f>
        <v>1a</v>
      </c>
      <c r="L56" s="30" t="str">
        <f>VLOOKUP(Tabla_Gtos_Ingresos7[[#This Row],[Grupo 1]],Tabla3[],4,FALSE)</f>
        <v>1. Importe Neto Cifra de Negocios</v>
      </c>
      <c r="M56" s="30" t="str">
        <f>VLOOKUP(Tabla_Gtos_Ingresos7[[#This Row],[Grupo 1]],Tabla3[],5,FALSE)</f>
        <v>1.a Ventas</v>
      </c>
      <c r="N56" s="28" t="str">
        <f>VLOOKUP(Tabla_Gtos_Ingresos7[[#This Row],[Grupo 1]],Tabla3[],10,FALSE)</f>
        <v>I</v>
      </c>
      <c r="O56" s="28" t="str">
        <f>VLOOKUP(Tabla_Gtos_Ingresos7[[#This Row],[Grupo 1]],Tabla3[],6,FALSE)</f>
        <v>Explotación</v>
      </c>
      <c r="P56" s="28">
        <f>VLOOKUP(Tabla_Gtos_Ingresos7[[#This Row],[Grupo 1]],Tabla3[],2,FALSE)</f>
        <v>1</v>
      </c>
      <c r="Q56" s="29" t="str">
        <f>VLOOKUP(Tabla_Gtos_Ingresos7[[#This Row],[3 digitos]],PGC_Gtos_e_Ingresos[],2,FALSE)</f>
        <v xml:space="preserve"> Ventas de mercaderías</v>
      </c>
      <c r="R56" s="30" t="str">
        <f>Tabla_Gtos_Ingresos7[[#This Row],[3 digitos]]&amp;"/"&amp;Tabla_Gtos_Ingresos7[[#This Row],[Nombre cuenta]]</f>
        <v>700/ Ventas de mercaderías</v>
      </c>
      <c r="S56" s="30">
        <f>YEAR(Tabla_Gtos_Ingresos7[[#This Row],[Fecha]])</f>
        <v>2010</v>
      </c>
      <c r="T56" s="27">
        <f>MONTH(Tabla_Gtos_Ingresos7[[#This Row],[Fecha]])</f>
        <v>5</v>
      </c>
      <c r="U56" s="30">
        <f>ROUNDUP(MONTH(Tabla_Gtos_Ingresos7[[#This Row],[Fecha]])/3, 0)</f>
        <v>2</v>
      </c>
      <c r="V56" s="30">
        <f>(Tabla_Gtos_Ingresos7[[#This Row],[Factor]]*Tabla_Gtos_Ingresos7[[#This Row],[Haber]])+(Tabla_Gtos_Ingresos7[[#This Row],[Factor]]*Tabla_Gtos_Ingresos7[[#This Row],[Debe]])</f>
        <v>34.1</v>
      </c>
      <c r="W56" s="30">
        <f>VLOOKUP(Tabla_Gtos_Ingresos7[[#This Row],[3 digitos]],PGC_Gtos_e_Ingresos[],3,FALSE)</f>
        <v>1</v>
      </c>
    </row>
    <row r="57" spans="1:23" x14ac:dyDescent="0.2">
      <c r="A57" s="1">
        <v>1749</v>
      </c>
      <c r="B57" s="12">
        <v>40399</v>
      </c>
      <c r="C57" s="14">
        <v>62400001</v>
      </c>
      <c r="D57" s="1" t="s">
        <v>16</v>
      </c>
      <c r="E57" s="2" t="s">
        <v>419</v>
      </c>
      <c r="F57" s="11">
        <v>160</v>
      </c>
      <c r="G57" s="11">
        <v>0</v>
      </c>
      <c r="H57" s="26" t="str">
        <f>MID(Tabla_Gtos_Ingresos7[[#This Row],[Subcuenta]],1,4)</f>
        <v>6240</v>
      </c>
      <c r="I57" s="27">
        <f>VALUE(MID(Tabla_Gtos_Ingresos7[[#This Row],[4 digitos]],1,3))</f>
        <v>624</v>
      </c>
      <c r="J57" s="27">
        <f>VALUE(MID(Tabla_Gtos_Ingresos7[[#This Row],[3 digitos]],1,2))</f>
        <v>62</v>
      </c>
      <c r="K57" s="28" t="str">
        <f>VLOOKUP(Tabla_Gtos_Ingresos7[[#This Row],[3 digitos]],PGC_Gtos_e_Ingresos[],4,FALSE)</f>
        <v>7.a</v>
      </c>
      <c r="L57" s="30" t="str">
        <f>VLOOKUP(Tabla_Gtos_Ingresos7[[#This Row],[Grupo 1]],Tabla3[],4,FALSE)</f>
        <v>7. Otros Gastos de Explotación</v>
      </c>
      <c r="M57" s="30" t="str">
        <f>VLOOKUP(Tabla_Gtos_Ingresos7[[#This Row],[Grupo 1]],Tabla3[],5,FALSE)</f>
        <v>7.a Servicios Exteriores</v>
      </c>
      <c r="N57" s="28" t="str">
        <f>VLOOKUP(Tabla_Gtos_Ingresos7[[#This Row],[Grupo 1]],Tabla3[],10,FALSE)</f>
        <v>G</v>
      </c>
      <c r="O57" s="28" t="str">
        <f>VLOOKUP(Tabla_Gtos_Ingresos7[[#This Row],[Grupo 1]],Tabla3[],6,FALSE)</f>
        <v>Explotación</v>
      </c>
      <c r="P57" s="28">
        <f>VLOOKUP(Tabla_Gtos_Ingresos7[[#This Row],[Grupo 1]],Tabla3[],2,FALSE)</f>
        <v>7</v>
      </c>
      <c r="Q57" s="29" t="str">
        <f>VLOOKUP(Tabla_Gtos_Ingresos7[[#This Row],[3 digitos]],PGC_Gtos_e_Ingresos[],2,FALSE)</f>
        <v xml:space="preserve"> Transportes</v>
      </c>
      <c r="R57" s="30" t="str">
        <f>Tabla_Gtos_Ingresos7[[#This Row],[3 digitos]]&amp;"/"&amp;Tabla_Gtos_Ingresos7[[#This Row],[Nombre cuenta]]</f>
        <v>624/ Transportes</v>
      </c>
      <c r="S57" s="30">
        <f>YEAR(Tabla_Gtos_Ingresos7[[#This Row],[Fecha]])</f>
        <v>2010</v>
      </c>
      <c r="T57" s="27">
        <f>MONTH(Tabla_Gtos_Ingresos7[[#This Row],[Fecha]])</f>
        <v>8</v>
      </c>
      <c r="U57" s="30">
        <f>ROUNDUP(MONTH(Tabla_Gtos_Ingresos7[[#This Row],[Fecha]])/3, 0)</f>
        <v>3</v>
      </c>
      <c r="V57" s="30">
        <f>(Tabla_Gtos_Ingresos7[[#This Row],[Factor]]*Tabla_Gtos_Ingresos7[[#This Row],[Haber]])+(Tabla_Gtos_Ingresos7[[#This Row],[Factor]]*Tabla_Gtos_Ingresos7[[#This Row],[Debe]])</f>
        <v>-160</v>
      </c>
      <c r="W57" s="30">
        <f>VLOOKUP(Tabla_Gtos_Ingresos7[[#This Row],[3 digitos]],PGC_Gtos_e_Ingresos[],3,FALSE)</f>
        <v>-1</v>
      </c>
    </row>
    <row r="58" spans="1:23" x14ac:dyDescent="0.2">
      <c r="A58" s="1">
        <v>2001</v>
      </c>
      <c r="B58" s="12">
        <v>40430</v>
      </c>
      <c r="C58" s="14">
        <v>62400011</v>
      </c>
      <c r="D58" s="1" t="s">
        <v>16</v>
      </c>
      <c r="E58" s="1" t="s">
        <v>430</v>
      </c>
      <c r="F58" s="11">
        <v>45</v>
      </c>
      <c r="G58" s="11">
        <v>0</v>
      </c>
      <c r="H58" s="26" t="str">
        <f>MID(Tabla_Gtos_Ingresos7[[#This Row],[Subcuenta]],1,4)</f>
        <v>6240</v>
      </c>
      <c r="I58" s="27">
        <f>VALUE(MID(Tabla_Gtos_Ingresos7[[#This Row],[4 digitos]],1,3))</f>
        <v>624</v>
      </c>
      <c r="J58" s="27">
        <f>VALUE(MID(Tabla_Gtos_Ingresos7[[#This Row],[3 digitos]],1,2))</f>
        <v>62</v>
      </c>
      <c r="K58" s="28" t="str">
        <f>VLOOKUP(Tabla_Gtos_Ingresos7[[#This Row],[3 digitos]],PGC_Gtos_e_Ingresos[],4,FALSE)</f>
        <v>7.a</v>
      </c>
      <c r="L58" s="30" t="str">
        <f>VLOOKUP(Tabla_Gtos_Ingresos7[[#This Row],[Grupo 1]],Tabla3[],4,FALSE)</f>
        <v>7. Otros Gastos de Explotación</v>
      </c>
      <c r="M58" s="30" t="str">
        <f>VLOOKUP(Tabla_Gtos_Ingresos7[[#This Row],[Grupo 1]],Tabla3[],5,FALSE)</f>
        <v>7.a Servicios Exteriores</v>
      </c>
      <c r="N58" s="28" t="str">
        <f>VLOOKUP(Tabla_Gtos_Ingresos7[[#This Row],[Grupo 1]],Tabla3[],10,FALSE)</f>
        <v>G</v>
      </c>
      <c r="O58" s="28" t="str">
        <f>VLOOKUP(Tabla_Gtos_Ingresos7[[#This Row],[Grupo 1]],Tabla3[],6,FALSE)</f>
        <v>Explotación</v>
      </c>
      <c r="P58" s="28">
        <f>VLOOKUP(Tabla_Gtos_Ingresos7[[#This Row],[Grupo 1]],Tabla3[],2,FALSE)</f>
        <v>7</v>
      </c>
      <c r="Q58" s="29" t="str">
        <f>VLOOKUP(Tabla_Gtos_Ingresos7[[#This Row],[3 digitos]],PGC_Gtos_e_Ingresos[],2,FALSE)</f>
        <v xml:space="preserve"> Transportes</v>
      </c>
      <c r="R58" s="30" t="str">
        <f>Tabla_Gtos_Ingresos7[[#This Row],[3 digitos]]&amp;"/"&amp;Tabla_Gtos_Ingresos7[[#This Row],[Nombre cuenta]]</f>
        <v>624/ Transportes</v>
      </c>
      <c r="S58" s="30">
        <f>YEAR(Tabla_Gtos_Ingresos7[[#This Row],[Fecha]])</f>
        <v>2010</v>
      </c>
      <c r="T58" s="27">
        <f>MONTH(Tabla_Gtos_Ingresos7[[#This Row],[Fecha]])</f>
        <v>9</v>
      </c>
      <c r="U58" s="30">
        <f>ROUNDUP(MONTH(Tabla_Gtos_Ingresos7[[#This Row],[Fecha]])/3, 0)</f>
        <v>3</v>
      </c>
      <c r="V58" s="30">
        <f>(Tabla_Gtos_Ingresos7[[#This Row],[Factor]]*Tabla_Gtos_Ingresos7[[#This Row],[Haber]])+(Tabla_Gtos_Ingresos7[[#This Row],[Factor]]*Tabla_Gtos_Ingresos7[[#This Row],[Debe]])</f>
        <v>-45</v>
      </c>
      <c r="W58" s="30">
        <f>VLOOKUP(Tabla_Gtos_Ingresos7[[#This Row],[3 digitos]],PGC_Gtos_e_Ingresos[],3,FALSE)</f>
        <v>-1</v>
      </c>
    </row>
    <row r="59" spans="1:23" x14ac:dyDescent="0.2">
      <c r="A59" s="1">
        <v>1999</v>
      </c>
      <c r="B59" s="12">
        <v>40430</v>
      </c>
      <c r="C59" s="14">
        <v>70000003</v>
      </c>
      <c r="D59" s="1" t="s">
        <v>57</v>
      </c>
      <c r="E59" s="1" t="s">
        <v>358</v>
      </c>
      <c r="F59" s="11">
        <v>0</v>
      </c>
      <c r="G59" s="11">
        <v>5920</v>
      </c>
      <c r="H59" s="26" t="str">
        <f>MID(Tabla_Gtos_Ingresos7[[#This Row],[Subcuenta]],1,4)</f>
        <v>7000</v>
      </c>
      <c r="I59" s="27">
        <f>VALUE(MID(Tabla_Gtos_Ingresos7[[#This Row],[4 digitos]],1,3))</f>
        <v>700</v>
      </c>
      <c r="J59" s="27">
        <f>VALUE(MID(Tabla_Gtos_Ingresos7[[#This Row],[3 digitos]],1,2))</f>
        <v>70</v>
      </c>
      <c r="K59" s="28" t="str">
        <f>VLOOKUP(Tabla_Gtos_Ingresos7[[#This Row],[3 digitos]],PGC_Gtos_e_Ingresos[],4,FALSE)</f>
        <v>1a</v>
      </c>
      <c r="L59" s="30" t="str">
        <f>VLOOKUP(Tabla_Gtos_Ingresos7[[#This Row],[Grupo 1]],Tabla3[],4,FALSE)</f>
        <v>1. Importe Neto Cifra de Negocios</v>
      </c>
      <c r="M59" s="30" t="str">
        <f>VLOOKUP(Tabla_Gtos_Ingresos7[[#This Row],[Grupo 1]],Tabla3[],5,FALSE)</f>
        <v>1.a Ventas</v>
      </c>
      <c r="N59" s="28" t="str">
        <f>VLOOKUP(Tabla_Gtos_Ingresos7[[#This Row],[Grupo 1]],Tabla3[],10,FALSE)</f>
        <v>I</v>
      </c>
      <c r="O59" s="28" t="str">
        <f>VLOOKUP(Tabla_Gtos_Ingresos7[[#This Row],[Grupo 1]],Tabla3[],6,FALSE)</f>
        <v>Explotación</v>
      </c>
      <c r="P59" s="28">
        <f>VLOOKUP(Tabla_Gtos_Ingresos7[[#This Row],[Grupo 1]],Tabla3[],2,FALSE)</f>
        <v>1</v>
      </c>
      <c r="Q59" s="29" t="str">
        <f>VLOOKUP(Tabla_Gtos_Ingresos7[[#This Row],[3 digitos]],PGC_Gtos_e_Ingresos[],2,FALSE)</f>
        <v xml:space="preserve"> Ventas de mercaderías</v>
      </c>
      <c r="R59" s="30" t="str">
        <f>Tabla_Gtos_Ingresos7[[#This Row],[3 digitos]]&amp;"/"&amp;Tabla_Gtos_Ingresos7[[#This Row],[Nombre cuenta]]</f>
        <v>700/ Ventas de mercaderías</v>
      </c>
      <c r="S59" s="30">
        <f>YEAR(Tabla_Gtos_Ingresos7[[#This Row],[Fecha]])</f>
        <v>2010</v>
      </c>
      <c r="T59" s="27">
        <f>MONTH(Tabla_Gtos_Ingresos7[[#This Row],[Fecha]])</f>
        <v>9</v>
      </c>
      <c r="U59" s="30">
        <f>ROUNDUP(MONTH(Tabla_Gtos_Ingresos7[[#This Row],[Fecha]])/3, 0)</f>
        <v>3</v>
      </c>
      <c r="V59" s="30">
        <f>(Tabla_Gtos_Ingresos7[[#This Row],[Factor]]*Tabla_Gtos_Ingresos7[[#This Row],[Haber]])+(Tabla_Gtos_Ingresos7[[#This Row],[Factor]]*Tabla_Gtos_Ingresos7[[#This Row],[Debe]])</f>
        <v>5920</v>
      </c>
      <c r="W59" s="30">
        <f>VLOOKUP(Tabla_Gtos_Ingresos7[[#This Row],[3 digitos]],PGC_Gtos_e_Ingresos[],3,FALSE)</f>
        <v>1</v>
      </c>
    </row>
    <row r="60" spans="1:23" x14ac:dyDescent="0.2">
      <c r="A60" s="1">
        <v>2000</v>
      </c>
      <c r="B60" s="12">
        <v>40430</v>
      </c>
      <c r="C60" s="14">
        <v>70000004</v>
      </c>
      <c r="D60" s="1" t="s">
        <v>57</v>
      </c>
      <c r="E60" s="1" t="s">
        <v>359</v>
      </c>
      <c r="F60" s="11">
        <v>0</v>
      </c>
      <c r="G60" s="11">
        <v>175</v>
      </c>
      <c r="H60" s="26" t="str">
        <f>MID(Tabla_Gtos_Ingresos7[[#This Row],[Subcuenta]],1,4)</f>
        <v>7000</v>
      </c>
      <c r="I60" s="27">
        <f>VALUE(MID(Tabla_Gtos_Ingresos7[[#This Row],[4 digitos]],1,3))</f>
        <v>700</v>
      </c>
      <c r="J60" s="27">
        <f>VALUE(MID(Tabla_Gtos_Ingresos7[[#This Row],[3 digitos]],1,2))</f>
        <v>70</v>
      </c>
      <c r="K60" s="28" t="str">
        <f>VLOOKUP(Tabla_Gtos_Ingresos7[[#This Row],[3 digitos]],PGC_Gtos_e_Ingresos[],4,FALSE)</f>
        <v>1a</v>
      </c>
      <c r="L60" s="30" t="str">
        <f>VLOOKUP(Tabla_Gtos_Ingresos7[[#This Row],[Grupo 1]],Tabla3[],4,FALSE)</f>
        <v>1. Importe Neto Cifra de Negocios</v>
      </c>
      <c r="M60" s="30" t="str">
        <f>VLOOKUP(Tabla_Gtos_Ingresos7[[#This Row],[Grupo 1]],Tabla3[],5,FALSE)</f>
        <v>1.a Ventas</v>
      </c>
      <c r="N60" s="28" t="str">
        <f>VLOOKUP(Tabla_Gtos_Ingresos7[[#This Row],[Grupo 1]],Tabla3[],10,FALSE)</f>
        <v>I</v>
      </c>
      <c r="O60" s="28" t="str">
        <f>VLOOKUP(Tabla_Gtos_Ingresos7[[#This Row],[Grupo 1]],Tabla3[],6,FALSE)</f>
        <v>Explotación</v>
      </c>
      <c r="P60" s="28">
        <f>VLOOKUP(Tabla_Gtos_Ingresos7[[#This Row],[Grupo 1]],Tabla3[],2,FALSE)</f>
        <v>1</v>
      </c>
      <c r="Q60" s="29" t="str">
        <f>VLOOKUP(Tabla_Gtos_Ingresos7[[#This Row],[3 digitos]],PGC_Gtos_e_Ingresos[],2,FALSE)</f>
        <v xml:space="preserve"> Ventas de mercaderías</v>
      </c>
      <c r="R60" s="30" t="str">
        <f>Tabla_Gtos_Ingresos7[[#This Row],[3 digitos]]&amp;"/"&amp;Tabla_Gtos_Ingresos7[[#This Row],[Nombre cuenta]]</f>
        <v>700/ Ventas de mercaderías</v>
      </c>
      <c r="S60" s="30">
        <f>YEAR(Tabla_Gtos_Ingresos7[[#This Row],[Fecha]])</f>
        <v>2010</v>
      </c>
      <c r="T60" s="27">
        <f>MONTH(Tabla_Gtos_Ingresos7[[#This Row],[Fecha]])</f>
        <v>9</v>
      </c>
      <c r="U60" s="30">
        <f>ROUNDUP(MONTH(Tabla_Gtos_Ingresos7[[#This Row],[Fecha]])/3, 0)</f>
        <v>3</v>
      </c>
      <c r="V60" s="30">
        <f>(Tabla_Gtos_Ingresos7[[#This Row],[Factor]]*Tabla_Gtos_Ingresos7[[#This Row],[Haber]])+(Tabla_Gtos_Ingresos7[[#This Row],[Factor]]*Tabla_Gtos_Ingresos7[[#This Row],[Debe]])</f>
        <v>175</v>
      </c>
      <c r="W60" s="30">
        <f>VLOOKUP(Tabla_Gtos_Ingresos7[[#This Row],[3 digitos]],PGC_Gtos_e_Ingresos[],3,FALSE)</f>
        <v>1</v>
      </c>
    </row>
    <row r="61" spans="1:23" x14ac:dyDescent="0.2">
      <c r="A61" s="1">
        <v>50</v>
      </c>
      <c r="B61" s="12">
        <v>40188</v>
      </c>
      <c r="C61" s="14">
        <v>62200001</v>
      </c>
      <c r="D61" s="1" t="s">
        <v>14</v>
      </c>
      <c r="E61" s="1" t="s">
        <v>366</v>
      </c>
      <c r="F61" s="11">
        <v>330.22</v>
      </c>
      <c r="G61" s="11">
        <v>0</v>
      </c>
      <c r="H61" s="26" t="str">
        <f>MID(Tabla_Gtos_Ingresos7[[#This Row],[Subcuenta]],1,4)</f>
        <v>6220</v>
      </c>
      <c r="I61" s="27">
        <f>VALUE(MID(Tabla_Gtos_Ingresos7[[#This Row],[4 digitos]],1,3))</f>
        <v>622</v>
      </c>
      <c r="J61" s="27">
        <f>VALUE(MID(Tabla_Gtos_Ingresos7[[#This Row],[3 digitos]],1,2))</f>
        <v>62</v>
      </c>
      <c r="K61" s="28" t="str">
        <f>VLOOKUP(Tabla_Gtos_Ingresos7[[#This Row],[3 digitos]],PGC_Gtos_e_Ingresos[],4,FALSE)</f>
        <v>7.a</v>
      </c>
      <c r="L61" s="30" t="str">
        <f>VLOOKUP(Tabla_Gtos_Ingresos7[[#This Row],[Grupo 1]],Tabla3[],4,FALSE)</f>
        <v>7. Otros Gastos de Explotación</v>
      </c>
      <c r="M61" s="30" t="str">
        <f>VLOOKUP(Tabla_Gtos_Ingresos7[[#This Row],[Grupo 1]],Tabla3[],5,FALSE)</f>
        <v>7.a Servicios Exteriores</v>
      </c>
      <c r="N61" s="28" t="str">
        <f>VLOOKUP(Tabla_Gtos_Ingresos7[[#This Row],[Grupo 1]],Tabla3[],10,FALSE)</f>
        <v>G</v>
      </c>
      <c r="O61" s="28" t="str">
        <f>VLOOKUP(Tabla_Gtos_Ingresos7[[#This Row],[Grupo 1]],Tabla3[],6,FALSE)</f>
        <v>Explotación</v>
      </c>
      <c r="P61" s="28">
        <f>VLOOKUP(Tabla_Gtos_Ingresos7[[#This Row],[Grupo 1]],Tabla3[],2,FALSE)</f>
        <v>7</v>
      </c>
      <c r="Q61" s="29" t="str">
        <f>VLOOKUP(Tabla_Gtos_Ingresos7[[#This Row],[3 digitos]],PGC_Gtos_e_Ingresos[],2,FALSE)</f>
        <v xml:space="preserve"> Reparaciones y conservación</v>
      </c>
      <c r="R61" s="30" t="str">
        <f>Tabla_Gtos_Ingresos7[[#This Row],[3 digitos]]&amp;"/"&amp;Tabla_Gtos_Ingresos7[[#This Row],[Nombre cuenta]]</f>
        <v>622/ Reparaciones y conservación</v>
      </c>
      <c r="S61" s="30">
        <f>YEAR(Tabla_Gtos_Ingresos7[[#This Row],[Fecha]])</f>
        <v>2010</v>
      </c>
      <c r="T61" s="27">
        <f>MONTH(Tabla_Gtos_Ingresos7[[#This Row],[Fecha]])</f>
        <v>1</v>
      </c>
      <c r="U61" s="30">
        <f>ROUNDUP(MONTH(Tabla_Gtos_Ingresos7[[#This Row],[Fecha]])/3, 0)</f>
        <v>1</v>
      </c>
      <c r="V61" s="30">
        <f>(Tabla_Gtos_Ingresos7[[#This Row],[Factor]]*Tabla_Gtos_Ingresos7[[#This Row],[Haber]])+(Tabla_Gtos_Ingresos7[[#This Row],[Factor]]*Tabla_Gtos_Ingresos7[[#This Row],[Debe]])</f>
        <v>-330.22</v>
      </c>
      <c r="W61" s="30">
        <f>VLOOKUP(Tabla_Gtos_Ingresos7[[#This Row],[3 digitos]],PGC_Gtos_e_Ingresos[],3,FALSE)</f>
        <v>-1</v>
      </c>
    </row>
    <row r="62" spans="1:23" x14ac:dyDescent="0.2">
      <c r="A62" s="1">
        <v>421</v>
      </c>
      <c r="B62" s="12">
        <v>40247</v>
      </c>
      <c r="C62" s="14">
        <v>64000009</v>
      </c>
      <c r="D62" s="1" t="s">
        <v>521</v>
      </c>
      <c r="E62" s="1" t="s">
        <v>524</v>
      </c>
      <c r="F62" s="11">
        <v>646.58000000000004</v>
      </c>
      <c r="G62" s="11">
        <v>0</v>
      </c>
      <c r="H62" s="26" t="str">
        <f>MID(Tabla_Gtos_Ingresos7[[#This Row],[Subcuenta]],1,4)</f>
        <v>6400</v>
      </c>
      <c r="I62" s="27">
        <f>VALUE(MID(Tabla_Gtos_Ingresos7[[#This Row],[4 digitos]],1,3))</f>
        <v>640</v>
      </c>
      <c r="J62" s="27">
        <f>VALUE(MID(Tabla_Gtos_Ingresos7[[#This Row],[3 digitos]],1,2))</f>
        <v>64</v>
      </c>
      <c r="K62" s="28" t="str">
        <f>VLOOKUP(Tabla_Gtos_Ingresos7[[#This Row],[3 digitos]],PGC_Gtos_e_Ingresos[],4,FALSE)</f>
        <v>6.a</v>
      </c>
      <c r="L62" s="30" t="str">
        <f>VLOOKUP(Tabla_Gtos_Ingresos7[[#This Row],[Grupo 1]],Tabla3[],4,FALSE)</f>
        <v>6. Gtos de Personal</v>
      </c>
      <c r="M62" s="30" t="str">
        <f>VLOOKUP(Tabla_Gtos_Ingresos7[[#This Row],[Grupo 1]],Tabla3[],5,FALSE)</f>
        <v>6.a Sueldos y Salarios</v>
      </c>
      <c r="N62" s="28" t="str">
        <f>VLOOKUP(Tabla_Gtos_Ingresos7[[#This Row],[Grupo 1]],Tabla3[],10,FALSE)</f>
        <v>G</v>
      </c>
      <c r="O62" s="28" t="str">
        <f>VLOOKUP(Tabla_Gtos_Ingresos7[[#This Row],[Grupo 1]],Tabla3[],6,FALSE)</f>
        <v>Explotación</v>
      </c>
      <c r="P62" s="28">
        <f>VLOOKUP(Tabla_Gtos_Ingresos7[[#This Row],[Grupo 1]],Tabla3[],2,FALSE)</f>
        <v>6</v>
      </c>
      <c r="Q62" s="29" t="str">
        <f>VLOOKUP(Tabla_Gtos_Ingresos7[[#This Row],[3 digitos]],PGC_Gtos_e_Ingresos[],2,FALSE)</f>
        <v xml:space="preserve"> Sueldos y salarios</v>
      </c>
      <c r="R62" s="30" t="str">
        <f>Tabla_Gtos_Ingresos7[[#This Row],[3 digitos]]&amp;"/"&amp;Tabla_Gtos_Ingresos7[[#This Row],[Nombre cuenta]]</f>
        <v>640/ Sueldos y salarios</v>
      </c>
      <c r="S62" s="30">
        <f>YEAR(Tabla_Gtos_Ingresos7[[#This Row],[Fecha]])</f>
        <v>2010</v>
      </c>
      <c r="T62" s="27">
        <f>MONTH(Tabla_Gtos_Ingresos7[[#This Row],[Fecha]])</f>
        <v>3</v>
      </c>
      <c r="U62" s="30">
        <f>ROUNDUP(MONTH(Tabla_Gtos_Ingresos7[[#This Row],[Fecha]])/3, 0)</f>
        <v>1</v>
      </c>
      <c r="V62" s="30">
        <f>(Tabla_Gtos_Ingresos7[[#This Row],[Factor]]*Tabla_Gtos_Ingresos7[[#This Row],[Haber]])+(Tabla_Gtos_Ingresos7[[#This Row],[Factor]]*Tabla_Gtos_Ingresos7[[#This Row],[Debe]])</f>
        <v>-646.58000000000004</v>
      </c>
      <c r="W62" s="30">
        <f>VLOOKUP(Tabla_Gtos_Ingresos7[[#This Row],[3 digitos]],PGC_Gtos_e_Ingresos[],3,FALSE)</f>
        <v>-1</v>
      </c>
    </row>
    <row r="63" spans="1:23" x14ac:dyDescent="0.2">
      <c r="A63" s="1">
        <v>422</v>
      </c>
      <c r="B63" s="12">
        <v>40247</v>
      </c>
      <c r="C63" s="14">
        <v>64000010</v>
      </c>
      <c r="D63" s="1" t="s">
        <v>521</v>
      </c>
      <c r="E63" s="1" t="s">
        <v>525</v>
      </c>
      <c r="F63" s="11">
        <v>195.62</v>
      </c>
      <c r="G63" s="11">
        <v>0</v>
      </c>
      <c r="H63" s="26" t="str">
        <f>MID(Tabla_Gtos_Ingresos7[[#This Row],[Subcuenta]],1,4)</f>
        <v>6400</v>
      </c>
      <c r="I63" s="27">
        <f>VALUE(MID(Tabla_Gtos_Ingresos7[[#This Row],[4 digitos]],1,3))</f>
        <v>640</v>
      </c>
      <c r="J63" s="27">
        <f>VALUE(MID(Tabla_Gtos_Ingresos7[[#This Row],[3 digitos]],1,2))</f>
        <v>64</v>
      </c>
      <c r="K63" s="28" t="str">
        <f>VLOOKUP(Tabla_Gtos_Ingresos7[[#This Row],[3 digitos]],PGC_Gtos_e_Ingresos[],4,FALSE)</f>
        <v>6.a</v>
      </c>
      <c r="L63" s="30" t="str">
        <f>VLOOKUP(Tabla_Gtos_Ingresos7[[#This Row],[Grupo 1]],Tabla3[],4,FALSE)</f>
        <v>6. Gtos de Personal</v>
      </c>
      <c r="M63" s="30" t="str">
        <f>VLOOKUP(Tabla_Gtos_Ingresos7[[#This Row],[Grupo 1]],Tabla3[],5,FALSE)</f>
        <v>6.a Sueldos y Salarios</v>
      </c>
      <c r="N63" s="28" t="str">
        <f>VLOOKUP(Tabla_Gtos_Ingresos7[[#This Row],[Grupo 1]],Tabla3[],10,FALSE)</f>
        <v>G</v>
      </c>
      <c r="O63" s="28" t="str">
        <f>VLOOKUP(Tabla_Gtos_Ingresos7[[#This Row],[Grupo 1]],Tabla3[],6,FALSE)</f>
        <v>Explotación</v>
      </c>
      <c r="P63" s="28">
        <f>VLOOKUP(Tabla_Gtos_Ingresos7[[#This Row],[Grupo 1]],Tabla3[],2,FALSE)</f>
        <v>6</v>
      </c>
      <c r="Q63" s="29" t="str">
        <f>VLOOKUP(Tabla_Gtos_Ingresos7[[#This Row],[3 digitos]],PGC_Gtos_e_Ingresos[],2,FALSE)</f>
        <v xml:space="preserve"> Sueldos y salarios</v>
      </c>
      <c r="R63" s="30" t="str">
        <f>Tabla_Gtos_Ingresos7[[#This Row],[3 digitos]]&amp;"/"&amp;Tabla_Gtos_Ingresos7[[#This Row],[Nombre cuenta]]</f>
        <v>640/ Sueldos y salarios</v>
      </c>
      <c r="S63" s="30">
        <f>YEAR(Tabla_Gtos_Ingresos7[[#This Row],[Fecha]])</f>
        <v>2010</v>
      </c>
      <c r="T63" s="27">
        <f>MONTH(Tabla_Gtos_Ingresos7[[#This Row],[Fecha]])</f>
        <v>3</v>
      </c>
      <c r="U63" s="30">
        <f>ROUNDUP(MONTH(Tabla_Gtos_Ingresos7[[#This Row],[Fecha]])/3, 0)</f>
        <v>1</v>
      </c>
      <c r="V63" s="30">
        <f>(Tabla_Gtos_Ingresos7[[#This Row],[Factor]]*Tabla_Gtos_Ingresos7[[#This Row],[Haber]])+(Tabla_Gtos_Ingresos7[[#This Row],[Factor]]*Tabla_Gtos_Ingresos7[[#This Row],[Debe]])</f>
        <v>-195.62</v>
      </c>
      <c r="W63" s="30">
        <f>VLOOKUP(Tabla_Gtos_Ingresos7[[#This Row],[3 digitos]],PGC_Gtos_e_Ingresos[],3,FALSE)</f>
        <v>-1</v>
      </c>
    </row>
    <row r="64" spans="1:23" x14ac:dyDescent="0.2">
      <c r="A64" s="1">
        <v>419</v>
      </c>
      <c r="B64" s="12">
        <v>40247</v>
      </c>
      <c r="C64" s="14">
        <v>70000043</v>
      </c>
      <c r="D64" s="1" t="s">
        <v>38</v>
      </c>
      <c r="E64" s="2" t="s">
        <v>559</v>
      </c>
      <c r="F64" s="11">
        <v>0</v>
      </c>
      <c r="G64" s="11">
        <v>70.180000000000007</v>
      </c>
      <c r="H64" s="26" t="str">
        <f>MID(Tabla_Gtos_Ingresos7[[#This Row],[Subcuenta]],1,4)</f>
        <v>7000</v>
      </c>
      <c r="I64" s="27">
        <f>VALUE(MID(Tabla_Gtos_Ingresos7[[#This Row],[4 digitos]],1,3))</f>
        <v>700</v>
      </c>
      <c r="J64" s="27">
        <f>VALUE(MID(Tabla_Gtos_Ingresos7[[#This Row],[3 digitos]],1,2))</f>
        <v>70</v>
      </c>
      <c r="K64" s="28" t="str">
        <f>VLOOKUP(Tabla_Gtos_Ingresos7[[#This Row],[3 digitos]],PGC_Gtos_e_Ingresos[],4,FALSE)</f>
        <v>1a</v>
      </c>
      <c r="L64" s="30" t="str">
        <f>VLOOKUP(Tabla_Gtos_Ingresos7[[#This Row],[Grupo 1]],Tabla3[],4,FALSE)</f>
        <v>1. Importe Neto Cifra de Negocios</v>
      </c>
      <c r="M64" s="30" t="str">
        <f>VLOOKUP(Tabla_Gtos_Ingresos7[[#This Row],[Grupo 1]],Tabla3[],5,FALSE)</f>
        <v>1.a Ventas</v>
      </c>
      <c r="N64" s="28" t="str">
        <f>VLOOKUP(Tabla_Gtos_Ingresos7[[#This Row],[Grupo 1]],Tabla3[],10,FALSE)</f>
        <v>I</v>
      </c>
      <c r="O64" s="28" t="str">
        <f>VLOOKUP(Tabla_Gtos_Ingresos7[[#This Row],[Grupo 1]],Tabla3[],6,FALSE)</f>
        <v>Explotación</v>
      </c>
      <c r="P64" s="28">
        <f>VLOOKUP(Tabla_Gtos_Ingresos7[[#This Row],[Grupo 1]],Tabla3[],2,FALSE)</f>
        <v>1</v>
      </c>
      <c r="Q64" s="29" t="str">
        <f>VLOOKUP(Tabla_Gtos_Ingresos7[[#This Row],[3 digitos]],PGC_Gtos_e_Ingresos[],2,FALSE)</f>
        <v xml:space="preserve"> Ventas de mercaderías</v>
      </c>
      <c r="R64" s="30" t="str">
        <f>Tabla_Gtos_Ingresos7[[#This Row],[3 digitos]]&amp;"/"&amp;Tabla_Gtos_Ingresos7[[#This Row],[Nombre cuenta]]</f>
        <v>700/ Ventas de mercaderías</v>
      </c>
      <c r="S64" s="30">
        <f>YEAR(Tabla_Gtos_Ingresos7[[#This Row],[Fecha]])</f>
        <v>2010</v>
      </c>
      <c r="T64" s="27">
        <f>MONTH(Tabla_Gtos_Ingresos7[[#This Row],[Fecha]])</f>
        <v>3</v>
      </c>
      <c r="U64" s="30">
        <f>ROUNDUP(MONTH(Tabla_Gtos_Ingresos7[[#This Row],[Fecha]])/3, 0)</f>
        <v>1</v>
      </c>
      <c r="V64" s="30">
        <f>(Tabla_Gtos_Ingresos7[[#This Row],[Factor]]*Tabla_Gtos_Ingresos7[[#This Row],[Haber]])+(Tabla_Gtos_Ingresos7[[#This Row],[Factor]]*Tabla_Gtos_Ingresos7[[#This Row],[Debe]])</f>
        <v>70.180000000000007</v>
      </c>
      <c r="W64" s="30">
        <f>VLOOKUP(Tabla_Gtos_Ingresos7[[#This Row],[3 digitos]],PGC_Gtos_e_Ingresos[],3,FALSE)</f>
        <v>1</v>
      </c>
    </row>
    <row r="65" spans="1:23" x14ac:dyDescent="0.2">
      <c r="A65" s="1">
        <v>1149</v>
      </c>
      <c r="B65" s="12">
        <v>40339</v>
      </c>
      <c r="C65" s="14">
        <v>62200035</v>
      </c>
      <c r="D65" s="1" t="s">
        <v>14</v>
      </c>
      <c r="E65" s="1" t="s">
        <v>294</v>
      </c>
      <c r="F65" s="11">
        <v>39</v>
      </c>
      <c r="G65" s="11">
        <v>0</v>
      </c>
      <c r="H65" s="26" t="str">
        <f>MID(Tabla_Gtos_Ingresos7[[#This Row],[Subcuenta]],1,4)</f>
        <v>6220</v>
      </c>
      <c r="I65" s="27">
        <f>VALUE(MID(Tabla_Gtos_Ingresos7[[#This Row],[4 digitos]],1,3))</f>
        <v>622</v>
      </c>
      <c r="J65" s="27">
        <f>VALUE(MID(Tabla_Gtos_Ingresos7[[#This Row],[3 digitos]],1,2))</f>
        <v>62</v>
      </c>
      <c r="K65" s="28" t="str">
        <f>VLOOKUP(Tabla_Gtos_Ingresos7[[#This Row],[3 digitos]],PGC_Gtos_e_Ingresos[],4,FALSE)</f>
        <v>7.a</v>
      </c>
      <c r="L65" s="30" t="str">
        <f>VLOOKUP(Tabla_Gtos_Ingresos7[[#This Row],[Grupo 1]],Tabla3[],4,FALSE)</f>
        <v>7. Otros Gastos de Explotación</v>
      </c>
      <c r="M65" s="30" t="str">
        <f>VLOOKUP(Tabla_Gtos_Ingresos7[[#This Row],[Grupo 1]],Tabla3[],5,FALSE)</f>
        <v>7.a Servicios Exteriores</v>
      </c>
      <c r="N65" s="28" t="str">
        <f>VLOOKUP(Tabla_Gtos_Ingresos7[[#This Row],[Grupo 1]],Tabla3[],10,FALSE)</f>
        <v>G</v>
      </c>
      <c r="O65" s="28" t="str">
        <f>VLOOKUP(Tabla_Gtos_Ingresos7[[#This Row],[Grupo 1]],Tabla3[],6,FALSE)</f>
        <v>Explotación</v>
      </c>
      <c r="P65" s="28">
        <f>VLOOKUP(Tabla_Gtos_Ingresos7[[#This Row],[Grupo 1]],Tabla3[],2,FALSE)</f>
        <v>7</v>
      </c>
      <c r="Q65" s="29" t="str">
        <f>VLOOKUP(Tabla_Gtos_Ingresos7[[#This Row],[3 digitos]],PGC_Gtos_e_Ingresos[],2,FALSE)</f>
        <v xml:space="preserve"> Reparaciones y conservación</v>
      </c>
      <c r="R65" s="30" t="str">
        <f>Tabla_Gtos_Ingresos7[[#This Row],[3 digitos]]&amp;"/"&amp;Tabla_Gtos_Ingresos7[[#This Row],[Nombre cuenta]]</f>
        <v>622/ Reparaciones y conservación</v>
      </c>
      <c r="S65" s="30">
        <f>YEAR(Tabla_Gtos_Ingresos7[[#This Row],[Fecha]])</f>
        <v>2010</v>
      </c>
      <c r="T65" s="27">
        <f>MONTH(Tabla_Gtos_Ingresos7[[#This Row],[Fecha]])</f>
        <v>6</v>
      </c>
      <c r="U65" s="30">
        <f>ROUNDUP(MONTH(Tabla_Gtos_Ingresos7[[#This Row],[Fecha]])/3, 0)</f>
        <v>2</v>
      </c>
      <c r="V65" s="30">
        <f>(Tabla_Gtos_Ingresos7[[#This Row],[Factor]]*Tabla_Gtos_Ingresos7[[#This Row],[Haber]])+(Tabla_Gtos_Ingresos7[[#This Row],[Factor]]*Tabla_Gtos_Ingresos7[[#This Row],[Debe]])</f>
        <v>-39</v>
      </c>
      <c r="W65" s="30">
        <f>VLOOKUP(Tabla_Gtos_Ingresos7[[#This Row],[3 digitos]],PGC_Gtos_e_Ingresos[],3,FALSE)</f>
        <v>-1</v>
      </c>
    </row>
    <row r="66" spans="1:23" x14ac:dyDescent="0.2">
      <c r="A66" s="1">
        <v>1474</v>
      </c>
      <c r="B66" s="12">
        <v>40369</v>
      </c>
      <c r="C66" s="14">
        <v>62200046</v>
      </c>
      <c r="D66" s="1" t="s">
        <v>14</v>
      </c>
      <c r="E66" s="1" t="s">
        <v>650</v>
      </c>
      <c r="F66" s="11">
        <v>390</v>
      </c>
      <c r="G66" s="11">
        <v>0</v>
      </c>
      <c r="H66" s="26" t="str">
        <f>MID(Tabla_Gtos_Ingresos7[[#This Row],[Subcuenta]],1,4)</f>
        <v>6220</v>
      </c>
      <c r="I66" s="27">
        <f>VALUE(MID(Tabla_Gtos_Ingresos7[[#This Row],[4 digitos]],1,3))</f>
        <v>622</v>
      </c>
      <c r="J66" s="27">
        <f>VALUE(MID(Tabla_Gtos_Ingresos7[[#This Row],[3 digitos]],1,2))</f>
        <v>62</v>
      </c>
      <c r="K66" s="28" t="str">
        <f>VLOOKUP(Tabla_Gtos_Ingresos7[[#This Row],[3 digitos]],PGC_Gtos_e_Ingresos[],4,FALSE)</f>
        <v>7.a</v>
      </c>
      <c r="L66" s="30" t="str">
        <f>VLOOKUP(Tabla_Gtos_Ingresos7[[#This Row],[Grupo 1]],Tabla3[],4,FALSE)</f>
        <v>7. Otros Gastos de Explotación</v>
      </c>
      <c r="M66" s="30" t="str">
        <f>VLOOKUP(Tabla_Gtos_Ingresos7[[#This Row],[Grupo 1]],Tabla3[],5,FALSE)</f>
        <v>7.a Servicios Exteriores</v>
      </c>
      <c r="N66" s="28" t="str">
        <f>VLOOKUP(Tabla_Gtos_Ingresos7[[#This Row],[Grupo 1]],Tabla3[],10,FALSE)</f>
        <v>G</v>
      </c>
      <c r="O66" s="28" t="str">
        <f>VLOOKUP(Tabla_Gtos_Ingresos7[[#This Row],[Grupo 1]],Tabla3[],6,FALSE)</f>
        <v>Explotación</v>
      </c>
      <c r="P66" s="28">
        <f>VLOOKUP(Tabla_Gtos_Ingresos7[[#This Row],[Grupo 1]],Tabla3[],2,FALSE)</f>
        <v>7</v>
      </c>
      <c r="Q66" s="29" t="str">
        <f>VLOOKUP(Tabla_Gtos_Ingresos7[[#This Row],[3 digitos]],PGC_Gtos_e_Ingresos[],2,FALSE)</f>
        <v xml:space="preserve"> Reparaciones y conservación</v>
      </c>
      <c r="R66" s="30" t="str">
        <f>Tabla_Gtos_Ingresos7[[#This Row],[3 digitos]]&amp;"/"&amp;Tabla_Gtos_Ingresos7[[#This Row],[Nombre cuenta]]</f>
        <v>622/ Reparaciones y conservación</v>
      </c>
      <c r="S66" s="30">
        <f>YEAR(Tabla_Gtos_Ingresos7[[#This Row],[Fecha]])</f>
        <v>2010</v>
      </c>
      <c r="T66" s="27">
        <f>MONTH(Tabla_Gtos_Ingresos7[[#This Row],[Fecha]])</f>
        <v>7</v>
      </c>
      <c r="U66" s="30">
        <f>ROUNDUP(MONTH(Tabla_Gtos_Ingresos7[[#This Row],[Fecha]])/3, 0)</f>
        <v>3</v>
      </c>
      <c r="V66" s="30">
        <f>(Tabla_Gtos_Ingresos7[[#This Row],[Factor]]*Tabla_Gtos_Ingresos7[[#This Row],[Haber]])+(Tabla_Gtos_Ingresos7[[#This Row],[Factor]]*Tabla_Gtos_Ingresos7[[#This Row],[Debe]])</f>
        <v>-390</v>
      </c>
      <c r="W66" s="30">
        <f>VLOOKUP(Tabla_Gtos_Ingresos7[[#This Row],[3 digitos]],PGC_Gtos_e_Ingresos[],3,FALSE)</f>
        <v>-1</v>
      </c>
    </row>
    <row r="67" spans="1:23" x14ac:dyDescent="0.2">
      <c r="A67" s="1">
        <v>2007</v>
      </c>
      <c r="B67" s="12">
        <v>40431</v>
      </c>
      <c r="C67" s="14">
        <v>62400012</v>
      </c>
      <c r="D67" s="1" t="s">
        <v>16</v>
      </c>
      <c r="E67" s="1" t="s">
        <v>431</v>
      </c>
      <c r="F67" s="11">
        <v>201.86</v>
      </c>
      <c r="G67" s="11">
        <v>0</v>
      </c>
      <c r="H67" s="26" t="str">
        <f>MID(Tabla_Gtos_Ingresos7[[#This Row],[Subcuenta]],1,4)</f>
        <v>6240</v>
      </c>
      <c r="I67" s="27">
        <f>VALUE(MID(Tabla_Gtos_Ingresos7[[#This Row],[4 digitos]],1,3))</f>
        <v>624</v>
      </c>
      <c r="J67" s="27">
        <f>VALUE(MID(Tabla_Gtos_Ingresos7[[#This Row],[3 digitos]],1,2))</f>
        <v>62</v>
      </c>
      <c r="K67" s="28" t="str">
        <f>VLOOKUP(Tabla_Gtos_Ingresos7[[#This Row],[3 digitos]],PGC_Gtos_e_Ingresos[],4,FALSE)</f>
        <v>7.a</v>
      </c>
      <c r="L67" s="30" t="str">
        <f>VLOOKUP(Tabla_Gtos_Ingresos7[[#This Row],[Grupo 1]],Tabla3[],4,FALSE)</f>
        <v>7. Otros Gastos de Explotación</v>
      </c>
      <c r="M67" s="30" t="str">
        <f>VLOOKUP(Tabla_Gtos_Ingresos7[[#This Row],[Grupo 1]],Tabla3[],5,FALSE)</f>
        <v>7.a Servicios Exteriores</v>
      </c>
      <c r="N67" s="28" t="str">
        <f>VLOOKUP(Tabla_Gtos_Ingresos7[[#This Row],[Grupo 1]],Tabla3[],10,FALSE)</f>
        <v>G</v>
      </c>
      <c r="O67" s="28" t="str">
        <f>VLOOKUP(Tabla_Gtos_Ingresos7[[#This Row],[Grupo 1]],Tabla3[],6,FALSE)</f>
        <v>Explotación</v>
      </c>
      <c r="P67" s="28">
        <f>VLOOKUP(Tabla_Gtos_Ingresos7[[#This Row],[Grupo 1]],Tabla3[],2,FALSE)</f>
        <v>7</v>
      </c>
      <c r="Q67" s="29" t="str">
        <f>VLOOKUP(Tabla_Gtos_Ingresos7[[#This Row],[3 digitos]],PGC_Gtos_e_Ingresos[],2,FALSE)</f>
        <v xml:space="preserve"> Transportes</v>
      </c>
      <c r="R67" s="30" t="str">
        <f>Tabla_Gtos_Ingresos7[[#This Row],[3 digitos]]&amp;"/"&amp;Tabla_Gtos_Ingresos7[[#This Row],[Nombre cuenta]]</f>
        <v>624/ Transportes</v>
      </c>
      <c r="S67" s="30">
        <f>YEAR(Tabla_Gtos_Ingresos7[[#This Row],[Fecha]])</f>
        <v>2010</v>
      </c>
      <c r="T67" s="27">
        <f>MONTH(Tabla_Gtos_Ingresos7[[#This Row],[Fecha]])</f>
        <v>9</v>
      </c>
      <c r="U67" s="30">
        <f>ROUNDUP(MONTH(Tabla_Gtos_Ingresos7[[#This Row],[Fecha]])/3, 0)</f>
        <v>3</v>
      </c>
      <c r="V67" s="30">
        <f>(Tabla_Gtos_Ingresos7[[#This Row],[Factor]]*Tabla_Gtos_Ingresos7[[#This Row],[Haber]])+(Tabla_Gtos_Ingresos7[[#This Row],[Factor]]*Tabla_Gtos_Ingresos7[[#This Row],[Debe]])</f>
        <v>-201.86</v>
      </c>
      <c r="W67" s="30">
        <f>VLOOKUP(Tabla_Gtos_Ingresos7[[#This Row],[3 digitos]],PGC_Gtos_e_Ingresos[],3,FALSE)</f>
        <v>-1</v>
      </c>
    </row>
    <row r="68" spans="1:23" x14ac:dyDescent="0.2">
      <c r="A68" s="1">
        <v>2009</v>
      </c>
      <c r="B68" s="12">
        <v>40431</v>
      </c>
      <c r="C68" s="14">
        <v>62600000</v>
      </c>
      <c r="D68" s="1" t="s">
        <v>17</v>
      </c>
      <c r="E68" s="1" t="s">
        <v>346</v>
      </c>
      <c r="F68" s="11">
        <v>649.84</v>
      </c>
      <c r="G68" s="11">
        <v>0</v>
      </c>
      <c r="H68" s="26" t="str">
        <f>MID(Tabla_Gtos_Ingresos7[[#This Row],[Subcuenta]],1,4)</f>
        <v>6260</v>
      </c>
      <c r="I68" s="27">
        <f>VALUE(MID(Tabla_Gtos_Ingresos7[[#This Row],[4 digitos]],1,3))</f>
        <v>626</v>
      </c>
      <c r="J68" s="27">
        <f>VALUE(MID(Tabla_Gtos_Ingresos7[[#This Row],[3 digitos]],1,2))</f>
        <v>62</v>
      </c>
      <c r="K68" s="28" t="str">
        <f>VLOOKUP(Tabla_Gtos_Ingresos7[[#This Row],[3 digitos]],PGC_Gtos_e_Ingresos[],4,FALSE)</f>
        <v>7.a</v>
      </c>
      <c r="L68" s="30" t="str">
        <f>VLOOKUP(Tabla_Gtos_Ingresos7[[#This Row],[Grupo 1]],Tabla3[],4,FALSE)</f>
        <v>7. Otros Gastos de Explotación</v>
      </c>
      <c r="M68" s="30" t="str">
        <f>VLOOKUP(Tabla_Gtos_Ingresos7[[#This Row],[Grupo 1]],Tabla3[],5,FALSE)</f>
        <v>7.a Servicios Exteriores</v>
      </c>
      <c r="N68" s="28" t="str">
        <f>VLOOKUP(Tabla_Gtos_Ingresos7[[#This Row],[Grupo 1]],Tabla3[],10,FALSE)</f>
        <v>G</v>
      </c>
      <c r="O68" s="28" t="str">
        <f>VLOOKUP(Tabla_Gtos_Ingresos7[[#This Row],[Grupo 1]],Tabla3[],6,FALSE)</f>
        <v>Explotación</v>
      </c>
      <c r="P68" s="28">
        <f>VLOOKUP(Tabla_Gtos_Ingresos7[[#This Row],[Grupo 1]],Tabla3[],2,FALSE)</f>
        <v>7</v>
      </c>
      <c r="Q68" s="29" t="str">
        <f>VLOOKUP(Tabla_Gtos_Ingresos7[[#This Row],[3 digitos]],PGC_Gtos_e_Ingresos[],2,FALSE)</f>
        <v xml:space="preserve"> Servicios bancarios y similares</v>
      </c>
      <c r="R68" s="30" t="str">
        <f>Tabla_Gtos_Ingresos7[[#This Row],[3 digitos]]&amp;"/"&amp;Tabla_Gtos_Ingresos7[[#This Row],[Nombre cuenta]]</f>
        <v>626/ Servicios bancarios y similares</v>
      </c>
      <c r="S68" s="30">
        <f>YEAR(Tabla_Gtos_Ingresos7[[#This Row],[Fecha]])</f>
        <v>2010</v>
      </c>
      <c r="T68" s="27">
        <f>MONTH(Tabla_Gtos_Ingresos7[[#This Row],[Fecha]])</f>
        <v>9</v>
      </c>
      <c r="U68" s="30">
        <f>ROUNDUP(MONTH(Tabla_Gtos_Ingresos7[[#This Row],[Fecha]])/3, 0)</f>
        <v>3</v>
      </c>
      <c r="V68" s="30">
        <f>(Tabla_Gtos_Ingresos7[[#This Row],[Factor]]*Tabla_Gtos_Ingresos7[[#This Row],[Haber]])+(Tabla_Gtos_Ingresos7[[#This Row],[Factor]]*Tabla_Gtos_Ingresos7[[#This Row],[Debe]])</f>
        <v>-649.84</v>
      </c>
      <c r="W68" s="30">
        <f>VLOOKUP(Tabla_Gtos_Ingresos7[[#This Row],[3 digitos]],PGC_Gtos_e_Ingresos[],3,FALSE)</f>
        <v>-1</v>
      </c>
    </row>
    <row r="69" spans="1:23" x14ac:dyDescent="0.2">
      <c r="A69" s="1">
        <v>2006</v>
      </c>
      <c r="B69" s="12">
        <v>40431</v>
      </c>
      <c r="C69" s="14">
        <v>70000163</v>
      </c>
      <c r="D69" s="1" t="s">
        <v>38</v>
      </c>
      <c r="E69" s="1" t="s">
        <v>236</v>
      </c>
      <c r="F69" s="11">
        <v>0</v>
      </c>
      <c r="G69" s="11">
        <v>1560.06</v>
      </c>
      <c r="H69" s="26" t="str">
        <f>MID(Tabla_Gtos_Ingresos7[[#This Row],[Subcuenta]],1,4)</f>
        <v>7000</v>
      </c>
      <c r="I69" s="27">
        <f>VALUE(MID(Tabla_Gtos_Ingresos7[[#This Row],[4 digitos]],1,3))</f>
        <v>700</v>
      </c>
      <c r="J69" s="27">
        <f>VALUE(MID(Tabla_Gtos_Ingresos7[[#This Row],[3 digitos]],1,2))</f>
        <v>70</v>
      </c>
      <c r="K69" s="28" t="str">
        <f>VLOOKUP(Tabla_Gtos_Ingresos7[[#This Row],[3 digitos]],PGC_Gtos_e_Ingresos[],4,FALSE)</f>
        <v>1a</v>
      </c>
      <c r="L69" s="30" t="str">
        <f>VLOOKUP(Tabla_Gtos_Ingresos7[[#This Row],[Grupo 1]],Tabla3[],4,FALSE)</f>
        <v>1. Importe Neto Cifra de Negocios</v>
      </c>
      <c r="M69" s="30" t="str">
        <f>VLOOKUP(Tabla_Gtos_Ingresos7[[#This Row],[Grupo 1]],Tabla3[],5,FALSE)</f>
        <v>1.a Ventas</v>
      </c>
      <c r="N69" s="28" t="str">
        <f>VLOOKUP(Tabla_Gtos_Ingresos7[[#This Row],[Grupo 1]],Tabla3[],10,FALSE)</f>
        <v>I</v>
      </c>
      <c r="O69" s="28" t="str">
        <f>VLOOKUP(Tabla_Gtos_Ingresos7[[#This Row],[Grupo 1]],Tabla3[],6,FALSE)</f>
        <v>Explotación</v>
      </c>
      <c r="P69" s="28">
        <f>VLOOKUP(Tabla_Gtos_Ingresos7[[#This Row],[Grupo 1]],Tabla3[],2,FALSE)</f>
        <v>1</v>
      </c>
      <c r="Q69" s="29" t="str">
        <f>VLOOKUP(Tabla_Gtos_Ingresos7[[#This Row],[3 digitos]],PGC_Gtos_e_Ingresos[],2,FALSE)</f>
        <v xml:space="preserve"> Ventas de mercaderías</v>
      </c>
      <c r="R69" s="30" t="str">
        <f>Tabla_Gtos_Ingresos7[[#This Row],[3 digitos]]&amp;"/"&amp;Tabla_Gtos_Ingresos7[[#This Row],[Nombre cuenta]]</f>
        <v>700/ Ventas de mercaderías</v>
      </c>
      <c r="S69" s="30">
        <f>YEAR(Tabla_Gtos_Ingresos7[[#This Row],[Fecha]])</f>
        <v>2010</v>
      </c>
      <c r="T69" s="27">
        <f>MONTH(Tabla_Gtos_Ingresos7[[#This Row],[Fecha]])</f>
        <v>9</v>
      </c>
      <c r="U69" s="30">
        <f>ROUNDUP(MONTH(Tabla_Gtos_Ingresos7[[#This Row],[Fecha]])/3, 0)</f>
        <v>3</v>
      </c>
      <c r="V69" s="30">
        <f>(Tabla_Gtos_Ingresos7[[#This Row],[Factor]]*Tabla_Gtos_Ingresos7[[#This Row],[Haber]])+(Tabla_Gtos_Ingresos7[[#This Row],[Factor]]*Tabla_Gtos_Ingresos7[[#This Row],[Debe]])</f>
        <v>1560.06</v>
      </c>
      <c r="W69" s="30">
        <f>VLOOKUP(Tabla_Gtos_Ingresos7[[#This Row],[3 digitos]],PGC_Gtos_e_Ingresos[],3,FALSE)</f>
        <v>1</v>
      </c>
    </row>
    <row r="70" spans="1:23" x14ac:dyDescent="0.2">
      <c r="A70" s="1">
        <v>2298</v>
      </c>
      <c r="B70" s="12">
        <v>40461</v>
      </c>
      <c r="C70" s="14">
        <v>70000180</v>
      </c>
      <c r="D70" s="1" t="s">
        <v>38</v>
      </c>
      <c r="E70" s="1" t="s">
        <v>240</v>
      </c>
      <c r="F70" s="11">
        <v>0</v>
      </c>
      <c r="G70" s="11">
        <v>1040</v>
      </c>
      <c r="H70" s="26" t="str">
        <f>MID(Tabla_Gtos_Ingresos7[[#This Row],[Subcuenta]],1,4)</f>
        <v>7000</v>
      </c>
      <c r="I70" s="27">
        <f>VALUE(MID(Tabla_Gtos_Ingresos7[[#This Row],[4 digitos]],1,3))</f>
        <v>700</v>
      </c>
      <c r="J70" s="27">
        <f>VALUE(MID(Tabla_Gtos_Ingresos7[[#This Row],[3 digitos]],1,2))</f>
        <v>70</v>
      </c>
      <c r="K70" s="28" t="str">
        <f>VLOOKUP(Tabla_Gtos_Ingresos7[[#This Row],[3 digitos]],PGC_Gtos_e_Ingresos[],4,FALSE)</f>
        <v>1a</v>
      </c>
      <c r="L70" s="30" t="str">
        <f>VLOOKUP(Tabla_Gtos_Ingresos7[[#This Row],[Grupo 1]],Tabla3[],4,FALSE)</f>
        <v>1. Importe Neto Cifra de Negocios</v>
      </c>
      <c r="M70" s="30" t="str">
        <f>VLOOKUP(Tabla_Gtos_Ingresos7[[#This Row],[Grupo 1]],Tabla3[],5,FALSE)</f>
        <v>1.a Ventas</v>
      </c>
      <c r="N70" s="28" t="str">
        <f>VLOOKUP(Tabla_Gtos_Ingresos7[[#This Row],[Grupo 1]],Tabla3[],10,FALSE)</f>
        <v>I</v>
      </c>
      <c r="O70" s="28" t="str">
        <f>VLOOKUP(Tabla_Gtos_Ingresos7[[#This Row],[Grupo 1]],Tabla3[],6,FALSE)</f>
        <v>Explotación</v>
      </c>
      <c r="P70" s="28">
        <f>VLOOKUP(Tabla_Gtos_Ingresos7[[#This Row],[Grupo 1]],Tabla3[],2,FALSE)</f>
        <v>1</v>
      </c>
      <c r="Q70" s="29" t="str">
        <f>VLOOKUP(Tabla_Gtos_Ingresos7[[#This Row],[3 digitos]],PGC_Gtos_e_Ingresos[],2,FALSE)</f>
        <v xml:space="preserve"> Ventas de mercaderías</v>
      </c>
      <c r="R70" s="30" t="str">
        <f>Tabla_Gtos_Ingresos7[[#This Row],[3 digitos]]&amp;"/"&amp;Tabla_Gtos_Ingresos7[[#This Row],[Nombre cuenta]]</f>
        <v>700/ Ventas de mercaderías</v>
      </c>
      <c r="S70" s="30">
        <f>YEAR(Tabla_Gtos_Ingresos7[[#This Row],[Fecha]])</f>
        <v>2010</v>
      </c>
      <c r="T70" s="27">
        <f>MONTH(Tabla_Gtos_Ingresos7[[#This Row],[Fecha]])</f>
        <v>10</v>
      </c>
      <c r="U70" s="30">
        <f>ROUNDUP(MONTH(Tabla_Gtos_Ingresos7[[#This Row],[Fecha]])/3, 0)</f>
        <v>4</v>
      </c>
      <c r="V70" s="30">
        <f>(Tabla_Gtos_Ingresos7[[#This Row],[Factor]]*Tabla_Gtos_Ingresos7[[#This Row],[Haber]])+(Tabla_Gtos_Ingresos7[[#This Row],[Factor]]*Tabla_Gtos_Ingresos7[[#This Row],[Debe]])</f>
        <v>1040</v>
      </c>
      <c r="W70" s="30">
        <f>VLOOKUP(Tabla_Gtos_Ingresos7[[#This Row],[3 digitos]],PGC_Gtos_e_Ingresos[],3,FALSE)</f>
        <v>1</v>
      </c>
    </row>
    <row r="71" spans="1:23" x14ac:dyDescent="0.2">
      <c r="A71" s="1">
        <v>2299</v>
      </c>
      <c r="B71" s="12">
        <v>40461</v>
      </c>
      <c r="C71" s="14">
        <v>70000181</v>
      </c>
      <c r="D71" s="1" t="s">
        <v>38</v>
      </c>
      <c r="E71" s="1" t="s">
        <v>241</v>
      </c>
      <c r="F71" s="11">
        <v>0</v>
      </c>
      <c r="G71" s="11">
        <v>27989.5</v>
      </c>
      <c r="H71" s="26" t="str">
        <f>MID(Tabla_Gtos_Ingresos7[[#This Row],[Subcuenta]],1,4)</f>
        <v>7000</v>
      </c>
      <c r="I71" s="27">
        <f>VALUE(MID(Tabla_Gtos_Ingresos7[[#This Row],[4 digitos]],1,3))</f>
        <v>700</v>
      </c>
      <c r="J71" s="27">
        <f>VALUE(MID(Tabla_Gtos_Ingresos7[[#This Row],[3 digitos]],1,2))</f>
        <v>70</v>
      </c>
      <c r="K71" s="28" t="str">
        <f>VLOOKUP(Tabla_Gtos_Ingresos7[[#This Row],[3 digitos]],PGC_Gtos_e_Ingresos[],4,FALSE)</f>
        <v>1a</v>
      </c>
      <c r="L71" s="30" t="str">
        <f>VLOOKUP(Tabla_Gtos_Ingresos7[[#This Row],[Grupo 1]],Tabla3[],4,FALSE)</f>
        <v>1. Importe Neto Cifra de Negocios</v>
      </c>
      <c r="M71" s="30" t="str">
        <f>VLOOKUP(Tabla_Gtos_Ingresos7[[#This Row],[Grupo 1]],Tabla3[],5,FALSE)</f>
        <v>1.a Ventas</v>
      </c>
      <c r="N71" s="28" t="str">
        <f>VLOOKUP(Tabla_Gtos_Ingresos7[[#This Row],[Grupo 1]],Tabla3[],10,FALSE)</f>
        <v>I</v>
      </c>
      <c r="O71" s="28" t="str">
        <f>VLOOKUP(Tabla_Gtos_Ingresos7[[#This Row],[Grupo 1]],Tabla3[],6,FALSE)</f>
        <v>Explotación</v>
      </c>
      <c r="P71" s="28">
        <f>VLOOKUP(Tabla_Gtos_Ingresos7[[#This Row],[Grupo 1]],Tabla3[],2,FALSE)</f>
        <v>1</v>
      </c>
      <c r="Q71" s="29" t="str">
        <f>VLOOKUP(Tabla_Gtos_Ingresos7[[#This Row],[3 digitos]],PGC_Gtos_e_Ingresos[],2,FALSE)</f>
        <v xml:space="preserve"> Ventas de mercaderías</v>
      </c>
      <c r="R71" s="30" t="str">
        <f>Tabla_Gtos_Ingresos7[[#This Row],[3 digitos]]&amp;"/"&amp;Tabla_Gtos_Ingresos7[[#This Row],[Nombre cuenta]]</f>
        <v>700/ Ventas de mercaderías</v>
      </c>
      <c r="S71" s="30">
        <f>YEAR(Tabla_Gtos_Ingresos7[[#This Row],[Fecha]])</f>
        <v>2010</v>
      </c>
      <c r="T71" s="27">
        <f>MONTH(Tabla_Gtos_Ingresos7[[#This Row],[Fecha]])</f>
        <v>10</v>
      </c>
      <c r="U71" s="30">
        <f>ROUNDUP(MONTH(Tabla_Gtos_Ingresos7[[#This Row],[Fecha]])/3, 0)</f>
        <v>4</v>
      </c>
      <c r="V71" s="30">
        <f>(Tabla_Gtos_Ingresos7[[#This Row],[Factor]]*Tabla_Gtos_Ingresos7[[#This Row],[Haber]])+(Tabla_Gtos_Ingresos7[[#This Row],[Factor]]*Tabla_Gtos_Ingresos7[[#This Row],[Debe]])</f>
        <v>27989.5</v>
      </c>
      <c r="W71" s="30">
        <f>VLOOKUP(Tabla_Gtos_Ingresos7[[#This Row],[3 digitos]],PGC_Gtos_e_Ingresos[],3,FALSE)</f>
        <v>1</v>
      </c>
    </row>
    <row r="72" spans="1:23" x14ac:dyDescent="0.2">
      <c r="A72" s="1">
        <v>57</v>
      </c>
      <c r="B72" s="12">
        <v>40189</v>
      </c>
      <c r="C72" s="14">
        <v>62200002</v>
      </c>
      <c r="D72" s="1" t="s">
        <v>14</v>
      </c>
      <c r="E72" s="1" t="s">
        <v>680</v>
      </c>
      <c r="F72" s="11">
        <v>156.41999999999999</v>
      </c>
      <c r="G72" s="11">
        <v>0</v>
      </c>
      <c r="H72" s="26" t="str">
        <f>MID(Tabla_Gtos_Ingresos7[[#This Row],[Subcuenta]],1,4)</f>
        <v>6220</v>
      </c>
      <c r="I72" s="27">
        <f>VALUE(MID(Tabla_Gtos_Ingresos7[[#This Row],[4 digitos]],1,3))</f>
        <v>622</v>
      </c>
      <c r="J72" s="27">
        <f>VALUE(MID(Tabla_Gtos_Ingresos7[[#This Row],[3 digitos]],1,2))</f>
        <v>62</v>
      </c>
      <c r="K72" s="28" t="str">
        <f>VLOOKUP(Tabla_Gtos_Ingresos7[[#This Row],[3 digitos]],PGC_Gtos_e_Ingresos[],4,FALSE)</f>
        <v>7.a</v>
      </c>
      <c r="L72" s="30" t="str">
        <f>VLOOKUP(Tabla_Gtos_Ingresos7[[#This Row],[Grupo 1]],Tabla3[],4,FALSE)</f>
        <v>7. Otros Gastos de Explotación</v>
      </c>
      <c r="M72" s="30" t="str">
        <f>VLOOKUP(Tabla_Gtos_Ingresos7[[#This Row],[Grupo 1]],Tabla3[],5,FALSE)</f>
        <v>7.a Servicios Exteriores</v>
      </c>
      <c r="N72" s="28" t="str">
        <f>VLOOKUP(Tabla_Gtos_Ingresos7[[#This Row],[Grupo 1]],Tabla3[],10,FALSE)</f>
        <v>G</v>
      </c>
      <c r="O72" s="28" t="str">
        <f>VLOOKUP(Tabla_Gtos_Ingresos7[[#This Row],[Grupo 1]],Tabla3[],6,FALSE)</f>
        <v>Explotación</v>
      </c>
      <c r="P72" s="28">
        <f>VLOOKUP(Tabla_Gtos_Ingresos7[[#This Row],[Grupo 1]],Tabla3[],2,FALSE)</f>
        <v>7</v>
      </c>
      <c r="Q72" s="29" t="str">
        <f>VLOOKUP(Tabla_Gtos_Ingresos7[[#This Row],[3 digitos]],PGC_Gtos_e_Ingresos[],2,FALSE)</f>
        <v xml:space="preserve"> Reparaciones y conservación</v>
      </c>
      <c r="R72" s="30" t="str">
        <f>Tabla_Gtos_Ingresos7[[#This Row],[3 digitos]]&amp;"/"&amp;Tabla_Gtos_Ingresos7[[#This Row],[Nombre cuenta]]</f>
        <v>622/ Reparaciones y conservación</v>
      </c>
      <c r="S72" s="30">
        <f>YEAR(Tabla_Gtos_Ingresos7[[#This Row],[Fecha]])</f>
        <v>2010</v>
      </c>
      <c r="T72" s="27">
        <f>MONTH(Tabla_Gtos_Ingresos7[[#This Row],[Fecha]])</f>
        <v>1</v>
      </c>
      <c r="U72" s="30">
        <f>ROUNDUP(MONTH(Tabla_Gtos_Ingresos7[[#This Row],[Fecha]])/3, 0)</f>
        <v>1</v>
      </c>
      <c r="V72" s="30">
        <f>(Tabla_Gtos_Ingresos7[[#This Row],[Factor]]*Tabla_Gtos_Ingresos7[[#This Row],[Haber]])+(Tabla_Gtos_Ingresos7[[#This Row],[Factor]]*Tabla_Gtos_Ingresos7[[#This Row],[Debe]])</f>
        <v>-156.41999999999999</v>
      </c>
      <c r="W72" s="30">
        <f>VLOOKUP(Tabla_Gtos_Ingresos7[[#This Row],[3 digitos]],PGC_Gtos_e_Ingresos[],3,FALSE)</f>
        <v>-1</v>
      </c>
    </row>
    <row r="73" spans="1:23" x14ac:dyDescent="0.2">
      <c r="A73" s="1">
        <v>55</v>
      </c>
      <c r="B73" s="12">
        <v>40189</v>
      </c>
      <c r="C73" s="14">
        <v>70000000</v>
      </c>
      <c r="D73" s="1" t="s">
        <v>38</v>
      </c>
      <c r="E73" s="1" t="s">
        <v>407</v>
      </c>
      <c r="F73" s="11">
        <v>0</v>
      </c>
      <c r="G73" s="11">
        <v>40.1</v>
      </c>
      <c r="H73" s="26" t="str">
        <f>MID(Tabla_Gtos_Ingresos7[[#This Row],[Subcuenta]],1,4)</f>
        <v>7000</v>
      </c>
      <c r="I73" s="27">
        <f>VALUE(MID(Tabla_Gtos_Ingresos7[[#This Row],[4 digitos]],1,3))</f>
        <v>700</v>
      </c>
      <c r="J73" s="27">
        <f>VALUE(MID(Tabla_Gtos_Ingresos7[[#This Row],[3 digitos]],1,2))</f>
        <v>70</v>
      </c>
      <c r="K73" s="28" t="str">
        <f>VLOOKUP(Tabla_Gtos_Ingresos7[[#This Row],[3 digitos]],PGC_Gtos_e_Ingresos[],4,FALSE)</f>
        <v>1a</v>
      </c>
      <c r="L73" s="30" t="str">
        <f>VLOOKUP(Tabla_Gtos_Ingresos7[[#This Row],[Grupo 1]],Tabla3[],4,FALSE)</f>
        <v>1. Importe Neto Cifra de Negocios</v>
      </c>
      <c r="M73" s="30" t="str">
        <f>VLOOKUP(Tabla_Gtos_Ingresos7[[#This Row],[Grupo 1]],Tabla3[],5,FALSE)</f>
        <v>1.a Ventas</v>
      </c>
      <c r="N73" s="28" t="str">
        <f>VLOOKUP(Tabla_Gtos_Ingresos7[[#This Row],[Grupo 1]],Tabla3[],10,FALSE)</f>
        <v>I</v>
      </c>
      <c r="O73" s="28" t="str">
        <f>VLOOKUP(Tabla_Gtos_Ingresos7[[#This Row],[Grupo 1]],Tabla3[],6,FALSE)</f>
        <v>Explotación</v>
      </c>
      <c r="P73" s="28">
        <f>VLOOKUP(Tabla_Gtos_Ingresos7[[#This Row],[Grupo 1]],Tabla3[],2,FALSE)</f>
        <v>1</v>
      </c>
      <c r="Q73" s="29" t="str">
        <f>VLOOKUP(Tabla_Gtos_Ingresos7[[#This Row],[3 digitos]],PGC_Gtos_e_Ingresos[],2,FALSE)</f>
        <v xml:space="preserve"> Ventas de mercaderías</v>
      </c>
      <c r="R73" s="30" t="str">
        <f>Tabla_Gtos_Ingresos7[[#This Row],[3 digitos]]&amp;"/"&amp;Tabla_Gtos_Ingresos7[[#This Row],[Nombre cuenta]]</f>
        <v>700/ Ventas de mercaderías</v>
      </c>
      <c r="S73" s="30">
        <f>YEAR(Tabla_Gtos_Ingresos7[[#This Row],[Fecha]])</f>
        <v>2010</v>
      </c>
      <c r="T73" s="27">
        <f>MONTH(Tabla_Gtos_Ingresos7[[#This Row],[Fecha]])</f>
        <v>1</v>
      </c>
      <c r="U73" s="30">
        <f>ROUNDUP(MONTH(Tabla_Gtos_Ingresos7[[#This Row],[Fecha]])/3, 0)</f>
        <v>1</v>
      </c>
      <c r="V73" s="30">
        <f>(Tabla_Gtos_Ingresos7[[#This Row],[Factor]]*Tabla_Gtos_Ingresos7[[#This Row],[Haber]])+(Tabla_Gtos_Ingresos7[[#This Row],[Factor]]*Tabla_Gtos_Ingresos7[[#This Row],[Debe]])</f>
        <v>40.1</v>
      </c>
      <c r="W73" s="30">
        <f>VLOOKUP(Tabla_Gtos_Ingresos7[[#This Row],[3 digitos]],PGC_Gtos_e_Ingresos[],3,FALSE)</f>
        <v>1</v>
      </c>
    </row>
    <row r="74" spans="1:23" x14ac:dyDescent="0.2">
      <c r="A74" s="1">
        <v>651</v>
      </c>
      <c r="B74" s="12">
        <v>40279</v>
      </c>
      <c r="C74" s="14">
        <v>77800000</v>
      </c>
      <c r="D74" s="1" t="s">
        <v>59</v>
      </c>
      <c r="E74" s="1" t="s">
        <v>60</v>
      </c>
      <c r="F74" s="11">
        <v>0</v>
      </c>
      <c r="G74" s="11">
        <v>900.6</v>
      </c>
      <c r="H74" s="26" t="str">
        <f>MID(Tabla_Gtos_Ingresos7[[#This Row],[Subcuenta]],1,4)</f>
        <v>7780</v>
      </c>
      <c r="I74" s="27">
        <f>VALUE(MID(Tabla_Gtos_Ingresos7[[#This Row],[4 digitos]],1,3))</f>
        <v>778</v>
      </c>
      <c r="J74" s="27">
        <f>VALUE(MID(Tabla_Gtos_Ingresos7[[#This Row],[3 digitos]],1,2))</f>
        <v>77</v>
      </c>
      <c r="K74" s="28" t="str">
        <f>VLOOKUP(Tabla_Gtos_Ingresos7[[#This Row],[3 digitos]],PGC_Gtos_e_Ingresos[],4,FALSE)</f>
        <v>13.</v>
      </c>
      <c r="L74" s="30" t="str">
        <f>VLOOKUP(Tabla_Gtos_Ingresos7[[#This Row],[Grupo 1]],Tabla3[],4,FALSE)</f>
        <v>13. Otros Resultados</v>
      </c>
      <c r="M74" s="30" t="str">
        <f>VLOOKUP(Tabla_Gtos_Ingresos7[[#This Row],[Grupo 1]],Tabla3[],5,FALSE)</f>
        <v>13. Otros Resultados</v>
      </c>
      <c r="N74" s="28" t="str">
        <f>VLOOKUP(Tabla_Gtos_Ingresos7[[#This Row],[Grupo 1]],Tabla3[],10,FALSE)</f>
        <v>G</v>
      </c>
      <c r="O74" s="28" t="str">
        <f>VLOOKUP(Tabla_Gtos_Ingresos7[[#This Row],[Grupo 1]],Tabla3[],6,FALSE)</f>
        <v>Explotación</v>
      </c>
      <c r="P74" s="28">
        <f>VLOOKUP(Tabla_Gtos_Ingresos7[[#This Row],[Grupo 1]],Tabla3[],2,FALSE)</f>
        <v>13</v>
      </c>
      <c r="Q74" s="29" t="str">
        <f>VLOOKUP(Tabla_Gtos_Ingresos7[[#This Row],[3 digitos]],PGC_Gtos_e_Ingresos[],2,FALSE)</f>
        <v xml:space="preserve"> Ingresos excepcionales.</v>
      </c>
      <c r="R74" s="30" t="str">
        <f>Tabla_Gtos_Ingresos7[[#This Row],[3 digitos]]&amp;"/"&amp;Tabla_Gtos_Ingresos7[[#This Row],[Nombre cuenta]]</f>
        <v>778/ Ingresos excepcionales.</v>
      </c>
      <c r="S74" s="30">
        <f>YEAR(Tabla_Gtos_Ingresos7[[#This Row],[Fecha]])</f>
        <v>2010</v>
      </c>
      <c r="T74" s="27">
        <f>MONTH(Tabla_Gtos_Ingresos7[[#This Row],[Fecha]])</f>
        <v>4</v>
      </c>
      <c r="U74" s="30">
        <f>ROUNDUP(MONTH(Tabla_Gtos_Ingresos7[[#This Row],[Fecha]])/3, 0)</f>
        <v>2</v>
      </c>
      <c r="V74" s="30">
        <f>(Tabla_Gtos_Ingresos7[[#This Row],[Factor]]*Tabla_Gtos_Ingresos7[[#This Row],[Haber]])+(Tabla_Gtos_Ingresos7[[#This Row],[Factor]]*Tabla_Gtos_Ingresos7[[#This Row],[Debe]])</f>
        <v>900.6</v>
      </c>
      <c r="W74" s="30">
        <f>VLOOKUP(Tabla_Gtos_Ingresos7[[#This Row],[3 digitos]],PGC_Gtos_e_Ingresos[],3,FALSE)</f>
        <v>1</v>
      </c>
    </row>
    <row r="75" spans="1:23" x14ac:dyDescent="0.2">
      <c r="A75" s="1">
        <v>1750</v>
      </c>
      <c r="B75" s="12">
        <v>40401</v>
      </c>
      <c r="C75" s="13">
        <v>60200006</v>
      </c>
      <c r="D75" s="9" t="s">
        <v>8</v>
      </c>
      <c r="E75" s="1" t="s">
        <v>283</v>
      </c>
      <c r="F75" s="11">
        <v>357.73</v>
      </c>
      <c r="G75" s="11">
        <v>0</v>
      </c>
      <c r="H75" s="26" t="str">
        <f>MID(Tabla_Gtos_Ingresos7[[#This Row],[Subcuenta]],1,4)</f>
        <v>6020</v>
      </c>
      <c r="I75" s="27">
        <f>VALUE(MID(Tabla_Gtos_Ingresos7[[#This Row],[4 digitos]],1,3))</f>
        <v>602</v>
      </c>
      <c r="J75" s="27">
        <f>VALUE(MID(Tabla_Gtos_Ingresos7[[#This Row],[3 digitos]],1,2))</f>
        <v>60</v>
      </c>
      <c r="K75" s="28" t="str">
        <f>VLOOKUP(Tabla_Gtos_Ingresos7[[#This Row],[3 digitos]],PGC_Gtos_e_Ingresos[],4,FALSE)</f>
        <v>4.b</v>
      </c>
      <c r="L75" s="30" t="str">
        <f>VLOOKUP(Tabla_Gtos_Ingresos7[[#This Row],[Grupo 1]],Tabla3[],4,FALSE)</f>
        <v>4. Aprovisionamientos</v>
      </c>
      <c r="M75" s="30" t="str">
        <f>VLOOKUP(Tabla_Gtos_Ingresos7[[#This Row],[Grupo 1]],Tabla3[],5,FALSE)</f>
        <v>4.b Consumos MP y otros</v>
      </c>
      <c r="N75" s="28" t="str">
        <f>VLOOKUP(Tabla_Gtos_Ingresos7[[#This Row],[Grupo 1]],Tabla3[],10,FALSE)</f>
        <v>G</v>
      </c>
      <c r="O75" s="28" t="str">
        <f>VLOOKUP(Tabla_Gtos_Ingresos7[[#This Row],[Grupo 1]],Tabla3[],6,FALSE)</f>
        <v>Explotación</v>
      </c>
      <c r="P75" s="28">
        <f>VLOOKUP(Tabla_Gtos_Ingresos7[[#This Row],[Grupo 1]],Tabla3[],2,FALSE)</f>
        <v>4</v>
      </c>
      <c r="Q75" s="29" t="str">
        <f>VLOOKUP(Tabla_Gtos_Ingresos7[[#This Row],[3 digitos]],PGC_Gtos_e_Ingresos[],2,FALSE)</f>
        <v xml:space="preserve"> Compras de otros aprovisionamientos</v>
      </c>
      <c r="R75" s="30" t="str">
        <f>Tabla_Gtos_Ingresos7[[#This Row],[3 digitos]]&amp;"/"&amp;Tabla_Gtos_Ingresos7[[#This Row],[Nombre cuenta]]</f>
        <v>602/ Compras de otros aprovisionamientos</v>
      </c>
      <c r="S75" s="30">
        <f>YEAR(Tabla_Gtos_Ingresos7[[#This Row],[Fecha]])</f>
        <v>2010</v>
      </c>
      <c r="T75" s="27">
        <f>MONTH(Tabla_Gtos_Ingresos7[[#This Row],[Fecha]])</f>
        <v>8</v>
      </c>
      <c r="U75" s="30">
        <f>ROUNDUP(MONTH(Tabla_Gtos_Ingresos7[[#This Row],[Fecha]])/3, 0)</f>
        <v>3</v>
      </c>
      <c r="V75" s="30">
        <f>(Tabla_Gtos_Ingresos7[[#This Row],[Factor]]*Tabla_Gtos_Ingresos7[[#This Row],[Haber]])+(Tabla_Gtos_Ingresos7[[#This Row],[Factor]]*Tabla_Gtos_Ingresos7[[#This Row],[Debe]])</f>
        <v>-357.73</v>
      </c>
      <c r="W75" s="30">
        <f>VLOOKUP(Tabla_Gtos_Ingresos7[[#This Row],[3 digitos]],PGC_Gtos_e_Ingresos[],3,FALSE)</f>
        <v>-1</v>
      </c>
    </row>
    <row r="76" spans="1:23" x14ac:dyDescent="0.2">
      <c r="A76" s="1">
        <v>2014</v>
      </c>
      <c r="B76" s="12">
        <v>40432</v>
      </c>
      <c r="C76" s="13">
        <v>60200007</v>
      </c>
      <c r="D76" s="9" t="s">
        <v>8</v>
      </c>
      <c r="E76" s="1" t="s">
        <v>284</v>
      </c>
      <c r="F76" s="11">
        <v>15.2</v>
      </c>
      <c r="G76" s="11">
        <v>0</v>
      </c>
      <c r="H76" s="26" t="str">
        <f>MID(Tabla_Gtos_Ingresos7[[#This Row],[Subcuenta]],1,4)</f>
        <v>6020</v>
      </c>
      <c r="I76" s="27">
        <f>VALUE(MID(Tabla_Gtos_Ingresos7[[#This Row],[4 digitos]],1,3))</f>
        <v>602</v>
      </c>
      <c r="J76" s="27">
        <f>VALUE(MID(Tabla_Gtos_Ingresos7[[#This Row],[3 digitos]],1,2))</f>
        <v>60</v>
      </c>
      <c r="K76" s="28" t="str">
        <f>VLOOKUP(Tabla_Gtos_Ingresos7[[#This Row],[3 digitos]],PGC_Gtos_e_Ingresos[],4,FALSE)</f>
        <v>4.b</v>
      </c>
      <c r="L76" s="30" t="str">
        <f>VLOOKUP(Tabla_Gtos_Ingresos7[[#This Row],[Grupo 1]],Tabla3[],4,FALSE)</f>
        <v>4. Aprovisionamientos</v>
      </c>
      <c r="M76" s="30" t="str">
        <f>VLOOKUP(Tabla_Gtos_Ingresos7[[#This Row],[Grupo 1]],Tabla3[],5,FALSE)</f>
        <v>4.b Consumos MP y otros</v>
      </c>
      <c r="N76" s="28" t="str">
        <f>VLOOKUP(Tabla_Gtos_Ingresos7[[#This Row],[Grupo 1]],Tabla3[],10,FALSE)</f>
        <v>G</v>
      </c>
      <c r="O76" s="28" t="str">
        <f>VLOOKUP(Tabla_Gtos_Ingresos7[[#This Row],[Grupo 1]],Tabla3[],6,FALSE)</f>
        <v>Explotación</v>
      </c>
      <c r="P76" s="28">
        <f>VLOOKUP(Tabla_Gtos_Ingresos7[[#This Row],[Grupo 1]],Tabla3[],2,FALSE)</f>
        <v>4</v>
      </c>
      <c r="Q76" s="29" t="str">
        <f>VLOOKUP(Tabla_Gtos_Ingresos7[[#This Row],[3 digitos]],PGC_Gtos_e_Ingresos[],2,FALSE)</f>
        <v xml:space="preserve"> Compras de otros aprovisionamientos</v>
      </c>
      <c r="R76" s="30" t="str">
        <f>Tabla_Gtos_Ingresos7[[#This Row],[3 digitos]]&amp;"/"&amp;Tabla_Gtos_Ingresos7[[#This Row],[Nombre cuenta]]</f>
        <v>602/ Compras de otros aprovisionamientos</v>
      </c>
      <c r="S76" s="30">
        <f>YEAR(Tabla_Gtos_Ingresos7[[#This Row],[Fecha]])</f>
        <v>2010</v>
      </c>
      <c r="T76" s="27">
        <f>MONTH(Tabla_Gtos_Ingresos7[[#This Row],[Fecha]])</f>
        <v>9</v>
      </c>
      <c r="U76" s="30">
        <f>ROUNDUP(MONTH(Tabla_Gtos_Ingresos7[[#This Row],[Fecha]])/3, 0)</f>
        <v>3</v>
      </c>
      <c r="V76" s="30">
        <f>(Tabla_Gtos_Ingresos7[[#This Row],[Factor]]*Tabla_Gtos_Ingresos7[[#This Row],[Haber]])+(Tabla_Gtos_Ingresos7[[#This Row],[Factor]]*Tabla_Gtos_Ingresos7[[#This Row],[Debe]])</f>
        <v>-15.2</v>
      </c>
      <c r="W76" s="30">
        <f>VLOOKUP(Tabla_Gtos_Ingresos7[[#This Row],[3 digitos]],PGC_Gtos_e_Ingresos[],3,FALSE)</f>
        <v>-1</v>
      </c>
    </row>
    <row r="77" spans="1:23" x14ac:dyDescent="0.2">
      <c r="A77" s="1">
        <v>2015</v>
      </c>
      <c r="B77" s="12">
        <v>40432</v>
      </c>
      <c r="C77" s="13">
        <v>60200008</v>
      </c>
      <c r="D77" s="9" t="s">
        <v>8</v>
      </c>
      <c r="E77" s="1" t="s">
        <v>285</v>
      </c>
      <c r="F77" s="11">
        <v>109</v>
      </c>
      <c r="G77" s="11">
        <v>0</v>
      </c>
      <c r="H77" s="26" t="str">
        <f>MID(Tabla_Gtos_Ingresos7[[#This Row],[Subcuenta]],1,4)</f>
        <v>6020</v>
      </c>
      <c r="I77" s="27">
        <f>VALUE(MID(Tabla_Gtos_Ingresos7[[#This Row],[4 digitos]],1,3))</f>
        <v>602</v>
      </c>
      <c r="J77" s="27">
        <f>VALUE(MID(Tabla_Gtos_Ingresos7[[#This Row],[3 digitos]],1,2))</f>
        <v>60</v>
      </c>
      <c r="K77" s="28" t="str">
        <f>VLOOKUP(Tabla_Gtos_Ingresos7[[#This Row],[3 digitos]],PGC_Gtos_e_Ingresos[],4,FALSE)</f>
        <v>4.b</v>
      </c>
      <c r="L77" s="30" t="str">
        <f>VLOOKUP(Tabla_Gtos_Ingresos7[[#This Row],[Grupo 1]],Tabla3[],4,FALSE)</f>
        <v>4. Aprovisionamientos</v>
      </c>
      <c r="M77" s="30" t="str">
        <f>VLOOKUP(Tabla_Gtos_Ingresos7[[#This Row],[Grupo 1]],Tabla3[],5,FALSE)</f>
        <v>4.b Consumos MP y otros</v>
      </c>
      <c r="N77" s="28" t="str">
        <f>VLOOKUP(Tabla_Gtos_Ingresos7[[#This Row],[Grupo 1]],Tabla3[],10,FALSE)</f>
        <v>G</v>
      </c>
      <c r="O77" s="28" t="str">
        <f>VLOOKUP(Tabla_Gtos_Ingresos7[[#This Row],[Grupo 1]],Tabla3[],6,FALSE)</f>
        <v>Explotación</v>
      </c>
      <c r="P77" s="28">
        <f>VLOOKUP(Tabla_Gtos_Ingresos7[[#This Row],[Grupo 1]],Tabla3[],2,FALSE)</f>
        <v>4</v>
      </c>
      <c r="Q77" s="29" t="str">
        <f>VLOOKUP(Tabla_Gtos_Ingresos7[[#This Row],[3 digitos]],PGC_Gtos_e_Ingresos[],2,FALSE)</f>
        <v xml:space="preserve"> Compras de otros aprovisionamientos</v>
      </c>
      <c r="R77" s="30" t="str">
        <f>Tabla_Gtos_Ingresos7[[#This Row],[3 digitos]]&amp;"/"&amp;Tabla_Gtos_Ingresos7[[#This Row],[Nombre cuenta]]</f>
        <v>602/ Compras de otros aprovisionamientos</v>
      </c>
      <c r="S77" s="30">
        <f>YEAR(Tabla_Gtos_Ingresos7[[#This Row],[Fecha]])</f>
        <v>2010</v>
      </c>
      <c r="T77" s="27">
        <f>MONTH(Tabla_Gtos_Ingresos7[[#This Row],[Fecha]])</f>
        <v>9</v>
      </c>
      <c r="U77" s="30">
        <f>ROUNDUP(MONTH(Tabla_Gtos_Ingresos7[[#This Row],[Fecha]])/3, 0)</f>
        <v>3</v>
      </c>
      <c r="V77" s="30">
        <f>(Tabla_Gtos_Ingresos7[[#This Row],[Factor]]*Tabla_Gtos_Ingresos7[[#This Row],[Haber]])+(Tabla_Gtos_Ingresos7[[#This Row],[Factor]]*Tabla_Gtos_Ingresos7[[#This Row],[Debe]])</f>
        <v>-109</v>
      </c>
      <c r="W77" s="30">
        <f>VLOOKUP(Tabla_Gtos_Ingresos7[[#This Row],[3 digitos]],PGC_Gtos_e_Ingresos[],3,FALSE)</f>
        <v>-1</v>
      </c>
    </row>
    <row r="78" spans="1:23" x14ac:dyDescent="0.2">
      <c r="A78" s="1">
        <v>2020</v>
      </c>
      <c r="B78" s="12">
        <v>40432</v>
      </c>
      <c r="C78" s="14">
        <v>62400013</v>
      </c>
      <c r="D78" s="1" t="s">
        <v>16</v>
      </c>
      <c r="E78" s="1" t="s">
        <v>432</v>
      </c>
      <c r="F78" s="11">
        <v>187</v>
      </c>
      <c r="G78" s="11">
        <v>0</v>
      </c>
      <c r="H78" s="26" t="str">
        <f>MID(Tabla_Gtos_Ingresos7[[#This Row],[Subcuenta]],1,4)</f>
        <v>6240</v>
      </c>
      <c r="I78" s="27">
        <f>VALUE(MID(Tabla_Gtos_Ingresos7[[#This Row],[4 digitos]],1,3))</f>
        <v>624</v>
      </c>
      <c r="J78" s="27">
        <f>VALUE(MID(Tabla_Gtos_Ingresos7[[#This Row],[3 digitos]],1,2))</f>
        <v>62</v>
      </c>
      <c r="K78" s="28" t="str">
        <f>VLOOKUP(Tabla_Gtos_Ingresos7[[#This Row],[3 digitos]],PGC_Gtos_e_Ingresos[],4,FALSE)</f>
        <v>7.a</v>
      </c>
      <c r="L78" s="30" t="str">
        <f>VLOOKUP(Tabla_Gtos_Ingresos7[[#This Row],[Grupo 1]],Tabla3[],4,FALSE)</f>
        <v>7. Otros Gastos de Explotación</v>
      </c>
      <c r="M78" s="30" t="str">
        <f>VLOOKUP(Tabla_Gtos_Ingresos7[[#This Row],[Grupo 1]],Tabla3[],5,FALSE)</f>
        <v>7.a Servicios Exteriores</v>
      </c>
      <c r="N78" s="28" t="str">
        <f>VLOOKUP(Tabla_Gtos_Ingresos7[[#This Row],[Grupo 1]],Tabla3[],10,FALSE)</f>
        <v>G</v>
      </c>
      <c r="O78" s="28" t="str">
        <f>VLOOKUP(Tabla_Gtos_Ingresos7[[#This Row],[Grupo 1]],Tabla3[],6,FALSE)</f>
        <v>Explotación</v>
      </c>
      <c r="P78" s="28">
        <f>VLOOKUP(Tabla_Gtos_Ingresos7[[#This Row],[Grupo 1]],Tabla3[],2,FALSE)</f>
        <v>7</v>
      </c>
      <c r="Q78" s="29" t="str">
        <f>VLOOKUP(Tabla_Gtos_Ingresos7[[#This Row],[3 digitos]],PGC_Gtos_e_Ingresos[],2,FALSE)</f>
        <v xml:space="preserve"> Transportes</v>
      </c>
      <c r="R78" s="30" t="str">
        <f>Tabla_Gtos_Ingresos7[[#This Row],[3 digitos]]&amp;"/"&amp;Tabla_Gtos_Ingresos7[[#This Row],[Nombre cuenta]]</f>
        <v>624/ Transportes</v>
      </c>
      <c r="S78" s="30">
        <f>YEAR(Tabla_Gtos_Ingresos7[[#This Row],[Fecha]])</f>
        <v>2010</v>
      </c>
      <c r="T78" s="27">
        <f>MONTH(Tabla_Gtos_Ingresos7[[#This Row],[Fecha]])</f>
        <v>9</v>
      </c>
      <c r="U78" s="30">
        <f>ROUNDUP(MONTH(Tabla_Gtos_Ingresos7[[#This Row],[Fecha]])/3, 0)</f>
        <v>3</v>
      </c>
      <c r="V78" s="30">
        <f>(Tabla_Gtos_Ingresos7[[#This Row],[Factor]]*Tabla_Gtos_Ingresos7[[#This Row],[Haber]])+(Tabla_Gtos_Ingresos7[[#This Row],[Factor]]*Tabla_Gtos_Ingresos7[[#This Row],[Debe]])</f>
        <v>-187</v>
      </c>
      <c r="W78" s="30">
        <f>VLOOKUP(Tabla_Gtos_Ingresos7[[#This Row],[3 digitos]],PGC_Gtos_e_Ingresos[],3,FALSE)</f>
        <v>-1</v>
      </c>
    </row>
    <row r="79" spans="1:23" x14ac:dyDescent="0.2">
      <c r="A79" s="1">
        <v>2023</v>
      </c>
      <c r="B79" s="12">
        <v>40432</v>
      </c>
      <c r="C79" s="14">
        <v>64900001</v>
      </c>
      <c r="D79" s="1" t="s">
        <v>25</v>
      </c>
      <c r="E79" s="1" t="s">
        <v>479</v>
      </c>
      <c r="F79" s="11">
        <v>320</v>
      </c>
      <c r="G79" s="11">
        <v>0</v>
      </c>
      <c r="H79" s="26" t="str">
        <f>MID(Tabla_Gtos_Ingresos7[[#This Row],[Subcuenta]],1,4)</f>
        <v>6490</v>
      </c>
      <c r="I79" s="27">
        <f>VALUE(MID(Tabla_Gtos_Ingresos7[[#This Row],[4 digitos]],1,3))</f>
        <v>649</v>
      </c>
      <c r="J79" s="27">
        <f>VALUE(MID(Tabla_Gtos_Ingresos7[[#This Row],[3 digitos]],1,2))</f>
        <v>64</v>
      </c>
      <c r="K79" s="28" t="str">
        <f>VLOOKUP(Tabla_Gtos_Ingresos7[[#This Row],[3 digitos]],PGC_Gtos_e_Ingresos[],4,FALSE)</f>
        <v>6.b</v>
      </c>
      <c r="L79" s="30" t="str">
        <f>VLOOKUP(Tabla_Gtos_Ingresos7[[#This Row],[Grupo 1]],Tabla3[],4,FALSE)</f>
        <v>6. Gtos de Personal</v>
      </c>
      <c r="M79" s="30" t="str">
        <f>VLOOKUP(Tabla_Gtos_Ingresos7[[#This Row],[Grupo 1]],Tabla3[],5,FALSE)</f>
        <v>6.b Cargas Sociales</v>
      </c>
      <c r="N79" s="28" t="str">
        <f>VLOOKUP(Tabla_Gtos_Ingresos7[[#This Row],[Grupo 1]],Tabla3[],10,FALSE)</f>
        <v>G</v>
      </c>
      <c r="O79" s="28" t="str">
        <f>VLOOKUP(Tabla_Gtos_Ingresos7[[#This Row],[Grupo 1]],Tabla3[],6,FALSE)</f>
        <v>Explotación</v>
      </c>
      <c r="P79" s="28">
        <f>VLOOKUP(Tabla_Gtos_Ingresos7[[#This Row],[Grupo 1]],Tabla3[],2,FALSE)</f>
        <v>6</v>
      </c>
      <c r="Q79" s="29" t="str">
        <f>VLOOKUP(Tabla_Gtos_Ingresos7[[#This Row],[3 digitos]],PGC_Gtos_e_Ingresos[],2,FALSE)</f>
        <v xml:space="preserve"> Otros gastos sociales</v>
      </c>
      <c r="R79" s="30" t="str">
        <f>Tabla_Gtos_Ingresos7[[#This Row],[3 digitos]]&amp;"/"&amp;Tabla_Gtos_Ingresos7[[#This Row],[Nombre cuenta]]</f>
        <v>649/ Otros gastos sociales</v>
      </c>
      <c r="S79" s="30">
        <f>YEAR(Tabla_Gtos_Ingresos7[[#This Row],[Fecha]])</f>
        <v>2010</v>
      </c>
      <c r="T79" s="27">
        <f>MONTH(Tabla_Gtos_Ingresos7[[#This Row],[Fecha]])</f>
        <v>9</v>
      </c>
      <c r="U79" s="30">
        <f>ROUNDUP(MONTH(Tabla_Gtos_Ingresos7[[#This Row],[Fecha]])/3, 0)</f>
        <v>3</v>
      </c>
      <c r="V79" s="30">
        <f>(Tabla_Gtos_Ingresos7[[#This Row],[Factor]]*Tabla_Gtos_Ingresos7[[#This Row],[Haber]])+(Tabla_Gtos_Ingresos7[[#This Row],[Factor]]*Tabla_Gtos_Ingresos7[[#This Row],[Debe]])</f>
        <v>-320</v>
      </c>
      <c r="W79" s="30">
        <f>VLOOKUP(Tabla_Gtos_Ingresos7[[#This Row],[3 digitos]],PGC_Gtos_e_Ingresos[],3,FALSE)</f>
        <v>-1</v>
      </c>
    </row>
    <row r="80" spans="1:23" x14ac:dyDescent="0.2">
      <c r="A80" s="1">
        <v>2024</v>
      </c>
      <c r="B80" s="12">
        <v>40432</v>
      </c>
      <c r="C80" s="14">
        <v>64900002</v>
      </c>
      <c r="D80" s="1" t="s">
        <v>25</v>
      </c>
      <c r="E80" s="1" t="s">
        <v>26</v>
      </c>
      <c r="F80" s="11">
        <v>510</v>
      </c>
      <c r="G80" s="11">
        <v>0</v>
      </c>
      <c r="H80" s="26" t="str">
        <f>MID(Tabla_Gtos_Ingresos7[[#This Row],[Subcuenta]],1,4)</f>
        <v>6490</v>
      </c>
      <c r="I80" s="27">
        <f>VALUE(MID(Tabla_Gtos_Ingresos7[[#This Row],[4 digitos]],1,3))</f>
        <v>649</v>
      </c>
      <c r="J80" s="27">
        <f>VALUE(MID(Tabla_Gtos_Ingresos7[[#This Row],[3 digitos]],1,2))</f>
        <v>64</v>
      </c>
      <c r="K80" s="28" t="str">
        <f>VLOOKUP(Tabla_Gtos_Ingresos7[[#This Row],[3 digitos]],PGC_Gtos_e_Ingresos[],4,FALSE)</f>
        <v>6.b</v>
      </c>
      <c r="L80" s="30" t="str">
        <f>VLOOKUP(Tabla_Gtos_Ingresos7[[#This Row],[Grupo 1]],Tabla3[],4,FALSE)</f>
        <v>6. Gtos de Personal</v>
      </c>
      <c r="M80" s="30" t="str">
        <f>VLOOKUP(Tabla_Gtos_Ingresos7[[#This Row],[Grupo 1]],Tabla3[],5,FALSE)</f>
        <v>6.b Cargas Sociales</v>
      </c>
      <c r="N80" s="28" t="str">
        <f>VLOOKUP(Tabla_Gtos_Ingresos7[[#This Row],[Grupo 1]],Tabla3[],10,FALSE)</f>
        <v>G</v>
      </c>
      <c r="O80" s="28" t="str">
        <f>VLOOKUP(Tabla_Gtos_Ingresos7[[#This Row],[Grupo 1]],Tabla3[],6,FALSE)</f>
        <v>Explotación</v>
      </c>
      <c r="P80" s="28">
        <f>VLOOKUP(Tabla_Gtos_Ingresos7[[#This Row],[Grupo 1]],Tabla3[],2,FALSE)</f>
        <v>6</v>
      </c>
      <c r="Q80" s="29" t="str">
        <f>VLOOKUP(Tabla_Gtos_Ingresos7[[#This Row],[3 digitos]],PGC_Gtos_e_Ingresos[],2,FALSE)</f>
        <v xml:space="preserve"> Otros gastos sociales</v>
      </c>
      <c r="R80" s="30" t="str">
        <f>Tabla_Gtos_Ingresos7[[#This Row],[3 digitos]]&amp;"/"&amp;Tabla_Gtos_Ingresos7[[#This Row],[Nombre cuenta]]</f>
        <v>649/ Otros gastos sociales</v>
      </c>
      <c r="S80" s="30">
        <f>YEAR(Tabla_Gtos_Ingresos7[[#This Row],[Fecha]])</f>
        <v>2010</v>
      </c>
      <c r="T80" s="27">
        <f>MONTH(Tabla_Gtos_Ingresos7[[#This Row],[Fecha]])</f>
        <v>9</v>
      </c>
      <c r="U80" s="30">
        <f>ROUNDUP(MONTH(Tabla_Gtos_Ingresos7[[#This Row],[Fecha]])/3, 0)</f>
        <v>3</v>
      </c>
      <c r="V80" s="30">
        <f>(Tabla_Gtos_Ingresos7[[#This Row],[Factor]]*Tabla_Gtos_Ingresos7[[#This Row],[Haber]])+(Tabla_Gtos_Ingresos7[[#This Row],[Factor]]*Tabla_Gtos_Ingresos7[[#This Row],[Debe]])</f>
        <v>-510</v>
      </c>
      <c r="W80" s="30">
        <f>VLOOKUP(Tabla_Gtos_Ingresos7[[#This Row],[3 digitos]],PGC_Gtos_e_Ingresos[],3,FALSE)</f>
        <v>-1</v>
      </c>
    </row>
    <row r="81" spans="1:23" x14ac:dyDescent="0.2">
      <c r="A81" s="1">
        <v>2025</v>
      </c>
      <c r="B81" s="12">
        <v>40432</v>
      </c>
      <c r="C81" s="14">
        <v>64900003</v>
      </c>
      <c r="D81" s="1" t="s">
        <v>25</v>
      </c>
      <c r="E81" s="1" t="s">
        <v>496</v>
      </c>
      <c r="F81" s="11">
        <v>160</v>
      </c>
      <c r="G81" s="11">
        <v>0</v>
      </c>
      <c r="H81" s="26" t="str">
        <f>MID(Tabla_Gtos_Ingresos7[[#This Row],[Subcuenta]],1,4)</f>
        <v>6490</v>
      </c>
      <c r="I81" s="27">
        <f>VALUE(MID(Tabla_Gtos_Ingresos7[[#This Row],[4 digitos]],1,3))</f>
        <v>649</v>
      </c>
      <c r="J81" s="27">
        <f>VALUE(MID(Tabla_Gtos_Ingresos7[[#This Row],[3 digitos]],1,2))</f>
        <v>64</v>
      </c>
      <c r="K81" s="28" t="str">
        <f>VLOOKUP(Tabla_Gtos_Ingresos7[[#This Row],[3 digitos]],PGC_Gtos_e_Ingresos[],4,FALSE)</f>
        <v>6.b</v>
      </c>
      <c r="L81" s="30" t="str">
        <f>VLOOKUP(Tabla_Gtos_Ingresos7[[#This Row],[Grupo 1]],Tabla3[],4,FALSE)</f>
        <v>6. Gtos de Personal</v>
      </c>
      <c r="M81" s="30" t="str">
        <f>VLOOKUP(Tabla_Gtos_Ingresos7[[#This Row],[Grupo 1]],Tabla3[],5,FALSE)</f>
        <v>6.b Cargas Sociales</v>
      </c>
      <c r="N81" s="28" t="str">
        <f>VLOOKUP(Tabla_Gtos_Ingresos7[[#This Row],[Grupo 1]],Tabla3[],10,FALSE)</f>
        <v>G</v>
      </c>
      <c r="O81" s="28" t="str">
        <f>VLOOKUP(Tabla_Gtos_Ingresos7[[#This Row],[Grupo 1]],Tabla3[],6,FALSE)</f>
        <v>Explotación</v>
      </c>
      <c r="P81" s="28">
        <f>VLOOKUP(Tabla_Gtos_Ingresos7[[#This Row],[Grupo 1]],Tabla3[],2,FALSE)</f>
        <v>6</v>
      </c>
      <c r="Q81" s="29" t="str">
        <f>VLOOKUP(Tabla_Gtos_Ingresos7[[#This Row],[3 digitos]],PGC_Gtos_e_Ingresos[],2,FALSE)</f>
        <v xml:space="preserve"> Otros gastos sociales</v>
      </c>
      <c r="R81" s="30" t="str">
        <f>Tabla_Gtos_Ingresos7[[#This Row],[3 digitos]]&amp;"/"&amp;Tabla_Gtos_Ingresos7[[#This Row],[Nombre cuenta]]</f>
        <v>649/ Otros gastos sociales</v>
      </c>
      <c r="S81" s="30">
        <f>YEAR(Tabla_Gtos_Ingresos7[[#This Row],[Fecha]])</f>
        <v>2010</v>
      </c>
      <c r="T81" s="27">
        <f>MONTH(Tabla_Gtos_Ingresos7[[#This Row],[Fecha]])</f>
        <v>9</v>
      </c>
      <c r="U81" s="30">
        <f>ROUNDUP(MONTH(Tabla_Gtos_Ingresos7[[#This Row],[Fecha]])/3, 0)</f>
        <v>3</v>
      </c>
      <c r="V81" s="30">
        <f>(Tabla_Gtos_Ingresos7[[#This Row],[Factor]]*Tabla_Gtos_Ingresos7[[#This Row],[Haber]])+(Tabla_Gtos_Ingresos7[[#This Row],[Factor]]*Tabla_Gtos_Ingresos7[[#This Row],[Debe]])</f>
        <v>-160</v>
      </c>
      <c r="W81" s="30">
        <f>VLOOKUP(Tabla_Gtos_Ingresos7[[#This Row],[3 digitos]],PGC_Gtos_e_Ingresos[],3,FALSE)</f>
        <v>-1</v>
      </c>
    </row>
    <row r="82" spans="1:23" x14ac:dyDescent="0.2">
      <c r="A82" s="1">
        <v>2026</v>
      </c>
      <c r="B82" s="12">
        <v>40432</v>
      </c>
      <c r="C82" s="14">
        <v>64900004</v>
      </c>
      <c r="D82" s="1" t="s">
        <v>25</v>
      </c>
      <c r="E82" s="1" t="s">
        <v>498</v>
      </c>
      <c r="F82" s="11">
        <v>370</v>
      </c>
      <c r="G82" s="11">
        <v>0</v>
      </c>
      <c r="H82" s="26" t="str">
        <f>MID(Tabla_Gtos_Ingresos7[[#This Row],[Subcuenta]],1,4)</f>
        <v>6490</v>
      </c>
      <c r="I82" s="27">
        <f>VALUE(MID(Tabla_Gtos_Ingresos7[[#This Row],[4 digitos]],1,3))</f>
        <v>649</v>
      </c>
      <c r="J82" s="27">
        <f>VALUE(MID(Tabla_Gtos_Ingresos7[[#This Row],[3 digitos]],1,2))</f>
        <v>64</v>
      </c>
      <c r="K82" s="28" t="str">
        <f>VLOOKUP(Tabla_Gtos_Ingresos7[[#This Row],[3 digitos]],PGC_Gtos_e_Ingresos[],4,FALSE)</f>
        <v>6.b</v>
      </c>
      <c r="L82" s="30" t="str">
        <f>VLOOKUP(Tabla_Gtos_Ingresos7[[#This Row],[Grupo 1]],Tabla3[],4,FALSE)</f>
        <v>6. Gtos de Personal</v>
      </c>
      <c r="M82" s="30" t="str">
        <f>VLOOKUP(Tabla_Gtos_Ingresos7[[#This Row],[Grupo 1]],Tabla3[],5,FALSE)</f>
        <v>6.b Cargas Sociales</v>
      </c>
      <c r="N82" s="28" t="str">
        <f>VLOOKUP(Tabla_Gtos_Ingresos7[[#This Row],[Grupo 1]],Tabla3[],10,FALSE)</f>
        <v>G</v>
      </c>
      <c r="O82" s="28" t="str">
        <f>VLOOKUP(Tabla_Gtos_Ingresos7[[#This Row],[Grupo 1]],Tabla3[],6,FALSE)</f>
        <v>Explotación</v>
      </c>
      <c r="P82" s="28">
        <f>VLOOKUP(Tabla_Gtos_Ingresos7[[#This Row],[Grupo 1]],Tabla3[],2,FALSE)</f>
        <v>6</v>
      </c>
      <c r="Q82" s="29" t="str">
        <f>VLOOKUP(Tabla_Gtos_Ingresos7[[#This Row],[3 digitos]],PGC_Gtos_e_Ingresos[],2,FALSE)</f>
        <v xml:space="preserve"> Otros gastos sociales</v>
      </c>
      <c r="R82" s="30" t="str">
        <f>Tabla_Gtos_Ingresos7[[#This Row],[3 digitos]]&amp;"/"&amp;Tabla_Gtos_Ingresos7[[#This Row],[Nombre cuenta]]</f>
        <v>649/ Otros gastos sociales</v>
      </c>
      <c r="S82" s="30">
        <f>YEAR(Tabla_Gtos_Ingresos7[[#This Row],[Fecha]])</f>
        <v>2010</v>
      </c>
      <c r="T82" s="27">
        <f>MONTH(Tabla_Gtos_Ingresos7[[#This Row],[Fecha]])</f>
        <v>9</v>
      </c>
      <c r="U82" s="30">
        <f>ROUNDUP(MONTH(Tabla_Gtos_Ingresos7[[#This Row],[Fecha]])/3, 0)</f>
        <v>3</v>
      </c>
      <c r="V82" s="30">
        <f>(Tabla_Gtos_Ingresos7[[#This Row],[Factor]]*Tabla_Gtos_Ingresos7[[#This Row],[Haber]])+(Tabla_Gtos_Ingresos7[[#This Row],[Factor]]*Tabla_Gtos_Ingresos7[[#This Row],[Debe]])</f>
        <v>-370</v>
      </c>
      <c r="W82" s="30">
        <f>VLOOKUP(Tabla_Gtos_Ingresos7[[#This Row],[3 digitos]],PGC_Gtos_e_Ingresos[],3,FALSE)</f>
        <v>-1</v>
      </c>
    </row>
    <row r="83" spans="1:23" x14ac:dyDescent="0.2">
      <c r="A83" s="1">
        <v>2591</v>
      </c>
      <c r="B83" s="12">
        <v>40493</v>
      </c>
      <c r="C83" s="14">
        <v>62600000</v>
      </c>
      <c r="D83" s="1" t="s">
        <v>17</v>
      </c>
      <c r="E83" s="2" t="s">
        <v>464</v>
      </c>
      <c r="F83" s="11">
        <v>0.9</v>
      </c>
      <c r="G83" s="11">
        <v>0</v>
      </c>
      <c r="H83" s="26" t="str">
        <f>MID(Tabla_Gtos_Ingresos7[[#This Row],[Subcuenta]],1,4)</f>
        <v>6260</v>
      </c>
      <c r="I83" s="27">
        <f>VALUE(MID(Tabla_Gtos_Ingresos7[[#This Row],[4 digitos]],1,3))</f>
        <v>626</v>
      </c>
      <c r="J83" s="27">
        <f>VALUE(MID(Tabla_Gtos_Ingresos7[[#This Row],[3 digitos]],1,2))</f>
        <v>62</v>
      </c>
      <c r="K83" s="28" t="str">
        <f>VLOOKUP(Tabla_Gtos_Ingresos7[[#This Row],[3 digitos]],PGC_Gtos_e_Ingresos[],4,FALSE)</f>
        <v>7.a</v>
      </c>
      <c r="L83" s="30" t="str">
        <f>VLOOKUP(Tabla_Gtos_Ingresos7[[#This Row],[Grupo 1]],Tabla3[],4,FALSE)</f>
        <v>7. Otros Gastos de Explotación</v>
      </c>
      <c r="M83" s="30" t="str">
        <f>VLOOKUP(Tabla_Gtos_Ingresos7[[#This Row],[Grupo 1]],Tabla3[],5,FALSE)</f>
        <v>7.a Servicios Exteriores</v>
      </c>
      <c r="N83" s="28" t="str">
        <f>VLOOKUP(Tabla_Gtos_Ingresos7[[#This Row],[Grupo 1]],Tabla3[],10,FALSE)</f>
        <v>G</v>
      </c>
      <c r="O83" s="28" t="str">
        <f>VLOOKUP(Tabla_Gtos_Ingresos7[[#This Row],[Grupo 1]],Tabla3[],6,FALSE)</f>
        <v>Explotación</v>
      </c>
      <c r="P83" s="28">
        <f>VLOOKUP(Tabla_Gtos_Ingresos7[[#This Row],[Grupo 1]],Tabla3[],2,FALSE)</f>
        <v>7</v>
      </c>
      <c r="Q83" s="29" t="str">
        <f>VLOOKUP(Tabla_Gtos_Ingresos7[[#This Row],[3 digitos]],PGC_Gtos_e_Ingresos[],2,FALSE)</f>
        <v xml:space="preserve"> Servicios bancarios y similares</v>
      </c>
      <c r="R83" s="30" t="str">
        <f>Tabla_Gtos_Ingresos7[[#This Row],[3 digitos]]&amp;"/"&amp;Tabla_Gtos_Ingresos7[[#This Row],[Nombre cuenta]]</f>
        <v>626/ Servicios bancarios y similares</v>
      </c>
      <c r="S83" s="30">
        <f>YEAR(Tabla_Gtos_Ingresos7[[#This Row],[Fecha]])</f>
        <v>2010</v>
      </c>
      <c r="T83" s="27">
        <f>MONTH(Tabla_Gtos_Ingresos7[[#This Row],[Fecha]])</f>
        <v>11</v>
      </c>
      <c r="U83" s="30">
        <f>ROUNDUP(MONTH(Tabla_Gtos_Ingresos7[[#This Row],[Fecha]])/3, 0)</f>
        <v>4</v>
      </c>
      <c r="V83" s="30">
        <f>(Tabla_Gtos_Ingresos7[[#This Row],[Factor]]*Tabla_Gtos_Ingresos7[[#This Row],[Haber]])+(Tabla_Gtos_Ingresos7[[#This Row],[Factor]]*Tabla_Gtos_Ingresos7[[#This Row],[Debe]])</f>
        <v>-0.9</v>
      </c>
      <c r="W83" s="30">
        <f>VLOOKUP(Tabla_Gtos_Ingresos7[[#This Row],[3 digitos]],PGC_Gtos_e_Ingresos[],3,FALSE)</f>
        <v>-1</v>
      </c>
    </row>
    <row r="84" spans="1:23" x14ac:dyDescent="0.2">
      <c r="A84" s="1">
        <v>2592</v>
      </c>
      <c r="B84" s="12">
        <v>40493</v>
      </c>
      <c r="C84" s="14">
        <v>62600000</v>
      </c>
      <c r="D84" s="1" t="s">
        <v>17</v>
      </c>
      <c r="E84" s="2" t="s">
        <v>480</v>
      </c>
      <c r="F84" s="11">
        <v>0.9</v>
      </c>
      <c r="G84" s="11">
        <v>0</v>
      </c>
      <c r="H84" s="26" t="str">
        <f>MID(Tabla_Gtos_Ingresos7[[#This Row],[Subcuenta]],1,4)</f>
        <v>6260</v>
      </c>
      <c r="I84" s="27">
        <f>VALUE(MID(Tabla_Gtos_Ingresos7[[#This Row],[4 digitos]],1,3))</f>
        <v>626</v>
      </c>
      <c r="J84" s="27">
        <f>VALUE(MID(Tabla_Gtos_Ingresos7[[#This Row],[3 digitos]],1,2))</f>
        <v>62</v>
      </c>
      <c r="K84" s="28" t="str">
        <f>VLOOKUP(Tabla_Gtos_Ingresos7[[#This Row],[3 digitos]],PGC_Gtos_e_Ingresos[],4,FALSE)</f>
        <v>7.a</v>
      </c>
      <c r="L84" s="30" t="str">
        <f>VLOOKUP(Tabla_Gtos_Ingresos7[[#This Row],[Grupo 1]],Tabla3[],4,FALSE)</f>
        <v>7. Otros Gastos de Explotación</v>
      </c>
      <c r="M84" s="30" t="str">
        <f>VLOOKUP(Tabla_Gtos_Ingresos7[[#This Row],[Grupo 1]],Tabla3[],5,FALSE)</f>
        <v>7.a Servicios Exteriores</v>
      </c>
      <c r="N84" s="28" t="str">
        <f>VLOOKUP(Tabla_Gtos_Ingresos7[[#This Row],[Grupo 1]],Tabla3[],10,FALSE)</f>
        <v>G</v>
      </c>
      <c r="O84" s="28" t="str">
        <f>VLOOKUP(Tabla_Gtos_Ingresos7[[#This Row],[Grupo 1]],Tabla3[],6,FALSE)</f>
        <v>Explotación</v>
      </c>
      <c r="P84" s="28">
        <f>VLOOKUP(Tabla_Gtos_Ingresos7[[#This Row],[Grupo 1]],Tabla3[],2,FALSE)</f>
        <v>7</v>
      </c>
      <c r="Q84" s="29" t="str">
        <f>VLOOKUP(Tabla_Gtos_Ingresos7[[#This Row],[3 digitos]],PGC_Gtos_e_Ingresos[],2,FALSE)</f>
        <v xml:space="preserve"> Servicios bancarios y similares</v>
      </c>
      <c r="R84" s="30" t="str">
        <f>Tabla_Gtos_Ingresos7[[#This Row],[3 digitos]]&amp;"/"&amp;Tabla_Gtos_Ingresos7[[#This Row],[Nombre cuenta]]</f>
        <v>626/ Servicios bancarios y similares</v>
      </c>
      <c r="S84" s="30">
        <f>YEAR(Tabla_Gtos_Ingresos7[[#This Row],[Fecha]])</f>
        <v>2010</v>
      </c>
      <c r="T84" s="27">
        <f>MONTH(Tabla_Gtos_Ingresos7[[#This Row],[Fecha]])</f>
        <v>11</v>
      </c>
      <c r="U84" s="30">
        <f>ROUNDUP(MONTH(Tabla_Gtos_Ingresos7[[#This Row],[Fecha]])/3, 0)</f>
        <v>4</v>
      </c>
      <c r="V84" s="30">
        <f>(Tabla_Gtos_Ingresos7[[#This Row],[Factor]]*Tabla_Gtos_Ingresos7[[#This Row],[Haber]])+(Tabla_Gtos_Ingresos7[[#This Row],[Factor]]*Tabla_Gtos_Ingresos7[[#This Row],[Debe]])</f>
        <v>-0.9</v>
      </c>
      <c r="W84" s="30">
        <f>VLOOKUP(Tabla_Gtos_Ingresos7[[#This Row],[3 digitos]],PGC_Gtos_e_Ingresos[],3,FALSE)</f>
        <v>-1</v>
      </c>
    </row>
    <row r="85" spans="1:23" x14ac:dyDescent="0.2">
      <c r="A85" s="1">
        <v>2593</v>
      </c>
      <c r="B85" s="12">
        <v>40493</v>
      </c>
      <c r="C85" s="14">
        <v>62600000</v>
      </c>
      <c r="D85" s="1" t="s">
        <v>17</v>
      </c>
      <c r="E85" s="2" t="s">
        <v>497</v>
      </c>
      <c r="F85" s="11">
        <v>0.9</v>
      </c>
      <c r="G85" s="11">
        <v>0</v>
      </c>
      <c r="H85" s="26" t="str">
        <f>MID(Tabla_Gtos_Ingresos7[[#This Row],[Subcuenta]],1,4)</f>
        <v>6260</v>
      </c>
      <c r="I85" s="27">
        <f>VALUE(MID(Tabla_Gtos_Ingresos7[[#This Row],[4 digitos]],1,3))</f>
        <v>626</v>
      </c>
      <c r="J85" s="27">
        <f>VALUE(MID(Tabla_Gtos_Ingresos7[[#This Row],[3 digitos]],1,2))</f>
        <v>62</v>
      </c>
      <c r="K85" s="28" t="str">
        <f>VLOOKUP(Tabla_Gtos_Ingresos7[[#This Row],[3 digitos]],PGC_Gtos_e_Ingresos[],4,FALSE)</f>
        <v>7.a</v>
      </c>
      <c r="L85" s="30" t="str">
        <f>VLOOKUP(Tabla_Gtos_Ingresos7[[#This Row],[Grupo 1]],Tabla3[],4,FALSE)</f>
        <v>7. Otros Gastos de Explotación</v>
      </c>
      <c r="M85" s="30" t="str">
        <f>VLOOKUP(Tabla_Gtos_Ingresos7[[#This Row],[Grupo 1]],Tabla3[],5,FALSE)</f>
        <v>7.a Servicios Exteriores</v>
      </c>
      <c r="N85" s="28" t="str">
        <f>VLOOKUP(Tabla_Gtos_Ingresos7[[#This Row],[Grupo 1]],Tabla3[],10,FALSE)</f>
        <v>G</v>
      </c>
      <c r="O85" s="28" t="str">
        <f>VLOOKUP(Tabla_Gtos_Ingresos7[[#This Row],[Grupo 1]],Tabla3[],6,FALSE)</f>
        <v>Explotación</v>
      </c>
      <c r="P85" s="28">
        <f>VLOOKUP(Tabla_Gtos_Ingresos7[[#This Row],[Grupo 1]],Tabla3[],2,FALSE)</f>
        <v>7</v>
      </c>
      <c r="Q85" s="29" t="str">
        <f>VLOOKUP(Tabla_Gtos_Ingresos7[[#This Row],[3 digitos]],PGC_Gtos_e_Ingresos[],2,FALSE)</f>
        <v xml:space="preserve"> Servicios bancarios y similares</v>
      </c>
      <c r="R85" s="30" t="str">
        <f>Tabla_Gtos_Ingresos7[[#This Row],[3 digitos]]&amp;"/"&amp;Tabla_Gtos_Ingresos7[[#This Row],[Nombre cuenta]]</f>
        <v>626/ Servicios bancarios y similares</v>
      </c>
      <c r="S85" s="30">
        <f>YEAR(Tabla_Gtos_Ingresos7[[#This Row],[Fecha]])</f>
        <v>2010</v>
      </c>
      <c r="T85" s="27">
        <f>MONTH(Tabla_Gtos_Ingresos7[[#This Row],[Fecha]])</f>
        <v>11</v>
      </c>
      <c r="U85" s="30">
        <f>ROUNDUP(MONTH(Tabla_Gtos_Ingresos7[[#This Row],[Fecha]])/3, 0)</f>
        <v>4</v>
      </c>
      <c r="V85" s="30">
        <f>(Tabla_Gtos_Ingresos7[[#This Row],[Factor]]*Tabla_Gtos_Ingresos7[[#This Row],[Haber]])+(Tabla_Gtos_Ingresos7[[#This Row],[Factor]]*Tabla_Gtos_Ingresos7[[#This Row],[Debe]])</f>
        <v>-0.9</v>
      </c>
      <c r="W85" s="30">
        <f>VLOOKUP(Tabla_Gtos_Ingresos7[[#This Row],[3 digitos]],PGC_Gtos_e_Ingresos[],3,FALSE)</f>
        <v>-1</v>
      </c>
    </row>
    <row r="86" spans="1:23" x14ac:dyDescent="0.2">
      <c r="A86" s="1">
        <v>2598</v>
      </c>
      <c r="B86" s="12">
        <v>40493</v>
      </c>
      <c r="C86" s="14">
        <v>62600000</v>
      </c>
      <c r="D86" s="1" t="s">
        <v>17</v>
      </c>
      <c r="E86" s="2" t="s">
        <v>499</v>
      </c>
      <c r="F86" s="11">
        <v>0.9</v>
      </c>
      <c r="G86" s="11">
        <v>0</v>
      </c>
      <c r="H86" s="26" t="str">
        <f>MID(Tabla_Gtos_Ingresos7[[#This Row],[Subcuenta]],1,4)</f>
        <v>6260</v>
      </c>
      <c r="I86" s="27">
        <f>VALUE(MID(Tabla_Gtos_Ingresos7[[#This Row],[4 digitos]],1,3))</f>
        <v>626</v>
      </c>
      <c r="J86" s="27">
        <f>VALUE(MID(Tabla_Gtos_Ingresos7[[#This Row],[3 digitos]],1,2))</f>
        <v>62</v>
      </c>
      <c r="K86" s="28" t="str">
        <f>VLOOKUP(Tabla_Gtos_Ingresos7[[#This Row],[3 digitos]],PGC_Gtos_e_Ingresos[],4,FALSE)</f>
        <v>7.a</v>
      </c>
      <c r="L86" s="30" t="str">
        <f>VLOOKUP(Tabla_Gtos_Ingresos7[[#This Row],[Grupo 1]],Tabla3[],4,FALSE)</f>
        <v>7. Otros Gastos de Explotación</v>
      </c>
      <c r="M86" s="30" t="str">
        <f>VLOOKUP(Tabla_Gtos_Ingresos7[[#This Row],[Grupo 1]],Tabla3[],5,FALSE)</f>
        <v>7.a Servicios Exteriores</v>
      </c>
      <c r="N86" s="28" t="str">
        <f>VLOOKUP(Tabla_Gtos_Ingresos7[[#This Row],[Grupo 1]],Tabla3[],10,FALSE)</f>
        <v>G</v>
      </c>
      <c r="O86" s="28" t="str">
        <f>VLOOKUP(Tabla_Gtos_Ingresos7[[#This Row],[Grupo 1]],Tabla3[],6,FALSE)</f>
        <v>Explotación</v>
      </c>
      <c r="P86" s="28">
        <f>VLOOKUP(Tabla_Gtos_Ingresos7[[#This Row],[Grupo 1]],Tabla3[],2,FALSE)</f>
        <v>7</v>
      </c>
      <c r="Q86" s="29" t="str">
        <f>VLOOKUP(Tabla_Gtos_Ingresos7[[#This Row],[3 digitos]],PGC_Gtos_e_Ingresos[],2,FALSE)</f>
        <v xml:space="preserve"> Servicios bancarios y similares</v>
      </c>
      <c r="R86" s="30" t="str">
        <f>Tabla_Gtos_Ingresos7[[#This Row],[3 digitos]]&amp;"/"&amp;Tabla_Gtos_Ingresos7[[#This Row],[Nombre cuenta]]</f>
        <v>626/ Servicios bancarios y similares</v>
      </c>
      <c r="S86" s="30">
        <f>YEAR(Tabla_Gtos_Ingresos7[[#This Row],[Fecha]])</f>
        <v>2010</v>
      </c>
      <c r="T86" s="27">
        <f>MONTH(Tabla_Gtos_Ingresos7[[#This Row],[Fecha]])</f>
        <v>11</v>
      </c>
      <c r="U86" s="30">
        <f>ROUNDUP(MONTH(Tabla_Gtos_Ingresos7[[#This Row],[Fecha]])/3, 0)</f>
        <v>4</v>
      </c>
      <c r="V86" s="30">
        <f>(Tabla_Gtos_Ingresos7[[#This Row],[Factor]]*Tabla_Gtos_Ingresos7[[#This Row],[Haber]])+(Tabla_Gtos_Ingresos7[[#This Row],[Factor]]*Tabla_Gtos_Ingresos7[[#This Row],[Debe]])</f>
        <v>-0.9</v>
      </c>
      <c r="W86" s="30">
        <f>VLOOKUP(Tabla_Gtos_Ingresos7[[#This Row],[3 digitos]],PGC_Gtos_e_Ingresos[],3,FALSE)</f>
        <v>-1</v>
      </c>
    </row>
    <row r="87" spans="1:23" x14ac:dyDescent="0.2">
      <c r="A87" s="1">
        <v>2583</v>
      </c>
      <c r="B87" s="12">
        <v>40493</v>
      </c>
      <c r="C87" s="14">
        <v>70000200</v>
      </c>
      <c r="D87" s="1" t="s">
        <v>38</v>
      </c>
      <c r="E87" s="1" t="s">
        <v>516</v>
      </c>
      <c r="F87" s="11">
        <v>0</v>
      </c>
      <c r="G87" s="11">
        <v>189.42</v>
      </c>
      <c r="H87" s="26" t="str">
        <f>MID(Tabla_Gtos_Ingresos7[[#This Row],[Subcuenta]],1,4)</f>
        <v>7000</v>
      </c>
      <c r="I87" s="27">
        <f>VALUE(MID(Tabla_Gtos_Ingresos7[[#This Row],[4 digitos]],1,3))</f>
        <v>700</v>
      </c>
      <c r="J87" s="27">
        <f>VALUE(MID(Tabla_Gtos_Ingresos7[[#This Row],[3 digitos]],1,2))</f>
        <v>70</v>
      </c>
      <c r="K87" s="28" t="str">
        <f>VLOOKUP(Tabla_Gtos_Ingresos7[[#This Row],[3 digitos]],PGC_Gtos_e_Ingresos[],4,FALSE)</f>
        <v>1a</v>
      </c>
      <c r="L87" s="30" t="str">
        <f>VLOOKUP(Tabla_Gtos_Ingresos7[[#This Row],[Grupo 1]],Tabla3[],4,FALSE)</f>
        <v>1. Importe Neto Cifra de Negocios</v>
      </c>
      <c r="M87" s="30" t="str">
        <f>VLOOKUP(Tabla_Gtos_Ingresos7[[#This Row],[Grupo 1]],Tabla3[],5,FALSE)</f>
        <v>1.a Ventas</v>
      </c>
      <c r="N87" s="28" t="str">
        <f>VLOOKUP(Tabla_Gtos_Ingresos7[[#This Row],[Grupo 1]],Tabla3[],10,FALSE)</f>
        <v>I</v>
      </c>
      <c r="O87" s="28" t="str">
        <f>VLOOKUP(Tabla_Gtos_Ingresos7[[#This Row],[Grupo 1]],Tabla3[],6,FALSE)</f>
        <v>Explotación</v>
      </c>
      <c r="P87" s="28">
        <f>VLOOKUP(Tabla_Gtos_Ingresos7[[#This Row],[Grupo 1]],Tabla3[],2,FALSE)</f>
        <v>1</v>
      </c>
      <c r="Q87" s="29" t="str">
        <f>VLOOKUP(Tabla_Gtos_Ingresos7[[#This Row],[3 digitos]],PGC_Gtos_e_Ingresos[],2,FALSE)</f>
        <v xml:space="preserve"> Ventas de mercaderías</v>
      </c>
      <c r="R87" s="30" t="str">
        <f>Tabla_Gtos_Ingresos7[[#This Row],[3 digitos]]&amp;"/"&amp;Tabla_Gtos_Ingresos7[[#This Row],[Nombre cuenta]]</f>
        <v>700/ Ventas de mercaderías</v>
      </c>
      <c r="S87" s="30">
        <f>YEAR(Tabla_Gtos_Ingresos7[[#This Row],[Fecha]])</f>
        <v>2010</v>
      </c>
      <c r="T87" s="27">
        <f>MONTH(Tabla_Gtos_Ingresos7[[#This Row],[Fecha]])</f>
        <v>11</v>
      </c>
      <c r="U87" s="30">
        <f>ROUNDUP(MONTH(Tabla_Gtos_Ingresos7[[#This Row],[Fecha]])/3, 0)</f>
        <v>4</v>
      </c>
      <c r="V87" s="30">
        <f>(Tabla_Gtos_Ingresos7[[#This Row],[Factor]]*Tabla_Gtos_Ingresos7[[#This Row],[Haber]])+(Tabla_Gtos_Ingresos7[[#This Row],[Factor]]*Tabla_Gtos_Ingresos7[[#This Row],[Debe]])</f>
        <v>189.42</v>
      </c>
      <c r="W87" s="30">
        <f>VLOOKUP(Tabla_Gtos_Ingresos7[[#This Row],[3 digitos]],PGC_Gtos_e_Ingresos[],3,FALSE)</f>
        <v>1</v>
      </c>
    </row>
    <row r="88" spans="1:23" x14ac:dyDescent="0.2">
      <c r="A88" s="1">
        <v>2892</v>
      </c>
      <c r="B88" s="12">
        <v>40523</v>
      </c>
      <c r="C88" s="14">
        <v>62900020</v>
      </c>
      <c r="D88" s="1" t="s">
        <v>21</v>
      </c>
      <c r="E88" s="1" t="s">
        <v>511</v>
      </c>
      <c r="F88" s="11">
        <v>650.66</v>
      </c>
      <c r="G88" s="11">
        <v>0</v>
      </c>
      <c r="H88" s="26" t="str">
        <f>MID(Tabla_Gtos_Ingresos7[[#This Row],[Subcuenta]],1,4)</f>
        <v>6290</v>
      </c>
      <c r="I88" s="27">
        <f>VALUE(MID(Tabla_Gtos_Ingresos7[[#This Row],[4 digitos]],1,3))</f>
        <v>629</v>
      </c>
      <c r="J88" s="27">
        <f>VALUE(MID(Tabla_Gtos_Ingresos7[[#This Row],[3 digitos]],1,2))</f>
        <v>62</v>
      </c>
      <c r="K88" s="28" t="str">
        <f>VLOOKUP(Tabla_Gtos_Ingresos7[[#This Row],[3 digitos]],PGC_Gtos_e_Ingresos[],4,FALSE)</f>
        <v>7.a</v>
      </c>
      <c r="L88" s="30" t="str">
        <f>VLOOKUP(Tabla_Gtos_Ingresos7[[#This Row],[Grupo 1]],Tabla3[],4,FALSE)</f>
        <v>7. Otros Gastos de Explotación</v>
      </c>
      <c r="M88" s="30" t="str">
        <f>VLOOKUP(Tabla_Gtos_Ingresos7[[#This Row],[Grupo 1]],Tabla3[],5,FALSE)</f>
        <v>7.a Servicios Exteriores</v>
      </c>
      <c r="N88" s="28" t="str">
        <f>VLOOKUP(Tabla_Gtos_Ingresos7[[#This Row],[Grupo 1]],Tabla3[],10,FALSE)</f>
        <v>G</v>
      </c>
      <c r="O88" s="28" t="str">
        <f>VLOOKUP(Tabla_Gtos_Ingresos7[[#This Row],[Grupo 1]],Tabla3[],6,FALSE)</f>
        <v>Explotación</v>
      </c>
      <c r="P88" s="28">
        <f>VLOOKUP(Tabla_Gtos_Ingresos7[[#This Row],[Grupo 1]],Tabla3[],2,FALSE)</f>
        <v>7</v>
      </c>
      <c r="Q88" s="29" t="str">
        <f>VLOOKUP(Tabla_Gtos_Ingresos7[[#This Row],[3 digitos]],PGC_Gtos_e_Ingresos[],2,FALSE)</f>
        <v xml:space="preserve"> Otros servicios</v>
      </c>
      <c r="R88" s="30" t="str">
        <f>Tabla_Gtos_Ingresos7[[#This Row],[3 digitos]]&amp;"/"&amp;Tabla_Gtos_Ingresos7[[#This Row],[Nombre cuenta]]</f>
        <v>629/ Otros servicios</v>
      </c>
      <c r="S88" s="30">
        <f>YEAR(Tabla_Gtos_Ingresos7[[#This Row],[Fecha]])</f>
        <v>2010</v>
      </c>
      <c r="T88" s="27">
        <f>MONTH(Tabla_Gtos_Ingresos7[[#This Row],[Fecha]])</f>
        <v>12</v>
      </c>
      <c r="U88" s="30">
        <f>ROUNDUP(MONTH(Tabla_Gtos_Ingresos7[[#This Row],[Fecha]])/3, 0)</f>
        <v>4</v>
      </c>
      <c r="V88" s="30">
        <f>(Tabla_Gtos_Ingresos7[[#This Row],[Factor]]*Tabla_Gtos_Ingresos7[[#This Row],[Haber]])+(Tabla_Gtos_Ingresos7[[#This Row],[Factor]]*Tabla_Gtos_Ingresos7[[#This Row],[Debe]])</f>
        <v>-650.66</v>
      </c>
      <c r="W88" s="30">
        <f>VLOOKUP(Tabla_Gtos_Ingresos7[[#This Row],[3 digitos]],PGC_Gtos_e_Ingresos[],3,FALSE)</f>
        <v>-1</v>
      </c>
    </row>
    <row r="89" spans="1:23" x14ac:dyDescent="0.2">
      <c r="A89" s="1">
        <v>2888</v>
      </c>
      <c r="B89" s="12">
        <v>40523</v>
      </c>
      <c r="C89" s="14">
        <v>70000224</v>
      </c>
      <c r="D89" s="1" t="s">
        <v>38</v>
      </c>
      <c r="E89" s="1" t="s">
        <v>623</v>
      </c>
      <c r="F89" s="11">
        <v>0</v>
      </c>
      <c r="G89" s="11">
        <v>23.32</v>
      </c>
      <c r="H89" s="26" t="str">
        <f>MID(Tabla_Gtos_Ingresos7[[#This Row],[Subcuenta]],1,4)</f>
        <v>7000</v>
      </c>
      <c r="I89" s="27">
        <f>VALUE(MID(Tabla_Gtos_Ingresos7[[#This Row],[4 digitos]],1,3))</f>
        <v>700</v>
      </c>
      <c r="J89" s="27">
        <f>VALUE(MID(Tabla_Gtos_Ingresos7[[#This Row],[3 digitos]],1,2))</f>
        <v>70</v>
      </c>
      <c r="K89" s="28" t="str">
        <f>VLOOKUP(Tabla_Gtos_Ingresos7[[#This Row],[3 digitos]],PGC_Gtos_e_Ingresos[],4,FALSE)</f>
        <v>1a</v>
      </c>
      <c r="L89" s="30" t="str">
        <f>VLOOKUP(Tabla_Gtos_Ingresos7[[#This Row],[Grupo 1]],Tabla3[],4,FALSE)</f>
        <v>1. Importe Neto Cifra de Negocios</v>
      </c>
      <c r="M89" s="30" t="str">
        <f>VLOOKUP(Tabla_Gtos_Ingresos7[[#This Row],[Grupo 1]],Tabla3[],5,FALSE)</f>
        <v>1.a Ventas</v>
      </c>
      <c r="N89" s="28" t="str">
        <f>VLOOKUP(Tabla_Gtos_Ingresos7[[#This Row],[Grupo 1]],Tabla3[],10,FALSE)</f>
        <v>I</v>
      </c>
      <c r="O89" s="28" t="str">
        <f>VLOOKUP(Tabla_Gtos_Ingresos7[[#This Row],[Grupo 1]],Tabla3[],6,FALSE)</f>
        <v>Explotación</v>
      </c>
      <c r="P89" s="28">
        <f>VLOOKUP(Tabla_Gtos_Ingresos7[[#This Row],[Grupo 1]],Tabla3[],2,FALSE)</f>
        <v>1</v>
      </c>
      <c r="Q89" s="29" t="str">
        <f>VLOOKUP(Tabla_Gtos_Ingresos7[[#This Row],[3 digitos]],PGC_Gtos_e_Ingresos[],2,FALSE)</f>
        <v xml:space="preserve"> Ventas de mercaderías</v>
      </c>
      <c r="R89" s="30" t="str">
        <f>Tabla_Gtos_Ingresos7[[#This Row],[3 digitos]]&amp;"/"&amp;Tabla_Gtos_Ingresos7[[#This Row],[Nombre cuenta]]</f>
        <v>700/ Ventas de mercaderías</v>
      </c>
      <c r="S89" s="30">
        <f>YEAR(Tabla_Gtos_Ingresos7[[#This Row],[Fecha]])</f>
        <v>2010</v>
      </c>
      <c r="T89" s="27">
        <f>MONTH(Tabla_Gtos_Ingresos7[[#This Row],[Fecha]])</f>
        <v>12</v>
      </c>
      <c r="U89" s="30">
        <f>ROUNDUP(MONTH(Tabla_Gtos_Ingresos7[[#This Row],[Fecha]])/3, 0)</f>
        <v>4</v>
      </c>
      <c r="V89" s="30">
        <f>(Tabla_Gtos_Ingresos7[[#This Row],[Factor]]*Tabla_Gtos_Ingresos7[[#This Row],[Haber]])+(Tabla_Gtos_Ingresos7[[#This Row],[Factor]]*Tabla_Gtos_Ingresos7[[#This Row],[Debe]])</f>
        <v>23.32</v>
      </c>
      <c r="W89" s="30">
        <f>VLOOKUP(Tabla_Gtos_Ingresos7[[#This Row],[3 digitos]],PGC_Gtos_e_Ingresos[],3,FALSE)</f>
        <v>1</v>
      </c>
    </row>
    <row r="90" spans="1:23" x14ac:dyDescent="0.2">
      <c r="A90" s="1">
        <v>211</v>
      </c>
      <c r="B90" s="12">
        <v>40221</v>
      </c>
      <c r="C90" s="14">
        <v>70000017</v>
      </c>
      <c r="D90" s="1" t="s">
        <v>38</v>
      </c>
      <c r="E90" s="2" t="s">
        <v>549</v>
      </c>
      <c r="F90" s="11">
        <v>0</v>
      </c>
      <c r="G90" s="11">
        <v>267.63</v>
      </c>
      <c r="H90" s="26" t="str">
        <f>MID(Tabla_Gtos_Ingresos7[[#This Row],[Subcuenta]],1,4)</f>
        <v>7000</v>
      </c>
      <c r="I90" s="27">
        <f>VALUE(MID(Tabla_Gtos_Ingresos7[[#This Row],[4 digitos]],1,3))</f>
        <v>700</v>
      </c>
      <c r="J90" s="27">
        <f>VALUE(MID(Tabla_Gtos_Ingresos7[[#This Row],[3 digitos]],1,2))</f>
        <v>70</v>
      </c>
      <c r="K90" s="28" t="str">
        <f>VLOOKUP(Tabla_Gtos_Ingresos7[[#This Row],[3 digitos]],PGC_Gtos_e_Ingresos[],4,FALSE)</f>
        <v>1a</v>
      </c>
      <c r="L90" s="30" t="str">
        <f>VLOOKUP(Tabla_Gtos_Ingresos7[[#This Row],[Grupo 1]],Tabla3[],4,FALSE)</f>
        <v>1. Importe Neto Cifra de Negocios</v>
      </c>
      <c r="M90" s="30" t="str">
        <f>VLOOKUP(Tabla_Gtos_Ingresos7[[#This Row],[Grupo 1]],Tabla3[],5,FALSE)</f>
        <v>1.a Ventas</v>
      </c>
      <c r="N90" s="28" t="str">
        <f>VLOOKUP(Tabla_Gtos_Ingresos7[[#This Row],[Grupo 1]],Tabla3[],10,FALSE)</f>
        <v>I</v>
      </c>
      <c r="O90" s="28" t="str">
        <f>VLOOKUP(Tabla_Gtos_Ingresos7[[#This Row],[Grupo 1]],Tabla3[],6,FALSE)</f>
        <v>Explotación</v>
      </c>
      <c r="P90" s="28">
        <f>VLOOKUP(Tabla_Gtos_Ingresos7[[#This Row],[Grupo 1]],Tabla3[],2,FALSE)</f>
        <v>1</v>
      </c>
      <c r="Q90" s="29" t="str">
        <f>VLOOKUP(Tabla_Gtos_Ingresos7[[#This Row],[3 digitos]],PGC_Gtos_e_Ingresos[],2,FALSE)</f>
        <v xml:space="preserve"> Ventas de mercaderías</v>
      </c>
      <c r="R90" s="30" t="str">
        <f>Tabla_Gtos_Ingresos7[[#This Row],[3 digitos]]&amp;"/"&amp;Tabla_Gtos_Ingresos7[[#This Row],[Nombre cuenta]]</f>
        <v>700/ Ventas de mercaderías</v>
      </c>
      <c r="S90" s="30">
        <f>YEAR(Tabla_Gtos_Ingresos7[[#This Row],[Fecha]])</f>
        <v>2010</v>
      </c>
      <c r="T90" s="27">
        <f>MONTH(Tabla_Gtos_Ingresos7[[#This Row],[Fecha]])</f>
        <v>2</v>
      </c>
      <c r="U90" s="30">
        <f>ROUNDUP(MONTH(Tabla_Gtos_Ingresos7[[#This Row],[Fecha]])/3, 0)</f>
        <v>1</v>
      </c>
      <c r="V90" s="30">
        <f>(Tabla_Gtos_Ingresos7[[#This Row],[Factor]]*Tabla_Gtos_Ingresos7[[#This Row],[Haber]])+(Tabla_Gtos_Ingresos7[[#This Row],[Factor]]*Tabla_Gtos_Ingresos7[[#This Row],[Debe]])</f>
        <v>267.63</v>
      </c>
      <c r="W90" s="30">
        <f>VLOOKUP(Tabla_Gtos_Ingresos7[[#This Row],[3 digitos]],PGC_Gtos_e_Ingresos[],3,FALSE)</f>
        <v>1</v>
      </c>
    </row>
    <row r="91" spans="1:23" x14ac:dyDescent="0.2">
      <c r="A91" s="1">
        <v>889</v>
      </c>
      <c r="B91" s="12">
        <v>40310</v>
      </c>
      <c r="C91" s="14">
        <v>70000079</v>
      </c>
      <c r="D91" s="1" t="s">
        <v>38</v>
      </c>
      <c r="E91" s="1" t="s">
        <v>386</v>
      </c>
      <c r="F91" s="11">
        <v>0</v>
      </c>
      <c r="G91" s="11">
        <v>30.14</v>
      </c>
      <c r="H91" s="26" t="str">
        <f>MID(Tabla_Gtos_Ingresos7[[#This Row],[Subcuenta]],1,4)</f>
        <v>7000</v>
      </c>
      <c r="I91" s="27">
        <f>VALUE(MID(Tabla_Gtos_Ingresos7[[#This Row],[4 digitos]],1,3))</f>
        <v>700</v>
      </c>
      <c r="J91" s="27">
        <f>VALUE(MID(Tabla_Gtos_Ingresos7[[#This Row],[3 digitos]],1,2))</f>
        <v>70</v>
      </c>
      <c r="K91" s="28" t="str">
        <f>VLOOKUP(Tabla_Gtos_Ingresos7[[#This Row],[3 digitos]],PGC_Gtos_e_Ingresos[],4,FALSE)</f>
        <v>1a</v>
      </c>
      <c r="L91" s="30" t="str">
        <f>VLOOKUP(Tabla_Gtos_Ingresos7[[#This Row],[Grupo 1]],Tabla3[],4,FALSE)</f>
        <v>1. Importe Neto Cifra de Negocios</v>
      </c>
      <c r="M91" s="30" t="str">
        <f>VLOOKUP(Tabla_Gtos_Ingresos7[[#This Row],[Grupo 1]],Tabla3[],5,FALSE)</f>
        <v>1.a Ventas</v>
      </c>
      <c r="N91" s="28" t="str">
        <f>VLOOKUP(Tabla_Gtos_Ingresos7[[#This Row],[Grupo 1]],Tabla3[],10,FALSE)</f>
        <v>I</v>
      </c>
      <c r="O91" s="28" t="str">
        <f>VLOOKUP(Tabla_Gtos_Ingresos7[[#This Row],[Grupo 1]],Tabla3[],6,FALSE)</f>
        <v>Explotación</v>
      </c>
      <c r="P91" s="28">
        <f>VLOOKUP(Tabla_Gtos_Ingresos7[[#This Row],[Grupo 1]],Tabla3[],2,FALSE)</f>
        <v>1</v>
      </c>
      <c r="Q91" s="29" t="str">
        <f>VLOOKUP(Tabla_Gtos_Ingresos7[[#This Row],[3 digitos]],PGC_Gtos_e_Ingresos[],2,FALSE)</f>
        <v xml:space="preserve"> Ventas de mercaderías</v>
      </c>
      <c r="R91" s="30" t="str">
        <f>Tabla_Gtos_Ingresos7[[#This Row],[3 digitos]]&amp;"/"&amp;Tabla_Gtos_Ingresos7[[#This Row],[Nombre cuenta]]</f>
        <v>700/ Ventas de mercaderías</v>
      </c>
      <c r="S91" s="30">
        <f>YEAR(Tabla_Gtos_Ingresos7[[#This Row],[Fecha]])</f>
        <v>2010</v>
      </c>
      <c r="T91" s="27">
        <f>MONTH(Tabla_Gtos_Ingresos7[[#This Row],[Fecha]])</f>
        <v>5</v>
      </c>
      <c r="U91" s="30">
        <f>ROUNDUP(MONTH(Tabla_Gtos_Ingresos7[[#This Row],[Fecha]])/3, 0)</f>
        <v>2</v>
      </c>
      <c r="V91" s="30">
        <f>(Tabla_Gtos_Ingresos7[[#This Row],[Factor]]*Tabla_Gtos_Ingresos7[[#This Row],[Haber]])+(Tabla_Gtos_Ingresos7[[#This Row],[Factor]]*Tabla_Gtos_Ingresos7[[#This Row],[Debe]])</f>
        <v>30.14</v>
      </c>
      <c r="W91" s="30">
        <f>VLOOKUP(Tabla_Gtos_Ingresos7[[#This Row],[3 digitos]],PGC_Gtos_e_Ingresos[],3,FALSE)</f>
        <v>1</v>
      </c>
    </row>
    <row r="92" spans="1:23" x14ac:dyDescent="0.2">
      <c r="A92" s="1">
        <v>1172</v>
      </c>
      <c r="B92" s="12">
        <v>40341</v>
      </c>
      <c r="C92" s="14">
        <v>62200036</v>
      </c>
      <c r="D92" s="1" t="s">
        <v>14</v>
      </c>
      <c r="E92" s="1" t="s">
        <v>295</v>
      </c>
      <c r="F92" s="11">
        <v>188.09</v>
      </c>
      <c r="G92" s="11">
        <v>0</v>
      </c>
      <c r="H92" s="26" t="str">
        <f>MID(Tabla_Gtos_Ingresos7[[#This Row],[Subcuenta]],1,4)</f>
        <v>6220</v>
      </c>
      <c r="I92" s="27">
        <f>VALUE(MID(Tabla_Gtos_Ingresos7[[#This Row],[4 digitos]],1,3))</f>
        <v>622</v>
      </c>
      <c r="J92" s="27">
        <f>VALUE(MID(Tabla_Gtos_Ingresos7[[#This Row],[3 digitos]],1,2))</f>
        <v>62</v>
      </c>
      <c r="K92" s="28" t="str">
        <f>VLOOKUP(Tabla_Gtos_Ingresos7[[#This Row],[3 digitos]],PGC_Gtos_e_Ingresos[],4,FALSE)</f>
        <v>7.a</v>
      </c>
      <c r="L92" s="30" t="str">
        <f>VLOOKUP(Tabla_Gtos_Ingresos7[[#This Row],[Grupo 1]],Tabla3[],4,FALSE)</f>
        <v>7. Otros Gastos de Explotación</v>
      </c>
      <c r="M92" s="30" t="str">
        <f>VLOOKUP(Tabla_Gtos_Ingresos7[[#This Row],[Grupo 1]],Tabla3[],5,FALSE)</f>
        <v>7.a Servicios Exteriores</v>
      </c>
      <c r="N92" s="28" t="str">
        <f>VLOOKUP(Tabla_Gtos_Ingresos7[[#This Row],[Grupo 1]],Tabla3[],10,FALSE)</f>
        <v>G</v>
      </c>
      <c r="O92" s="28" t="str">
        <f>VLOOKUP(Tabla_Gtos_Ingresos7[[#This Row],[Grupo 1]],Tabla3[],6,FALSE)</f>
        <v>Explotación</v>
      </c>
      <c r="P92" s="28">
        <f>VLOOKUP(Tabla_Gtos_Ingresos7[[#This Row],[Grupo 1]],Tabla3[],2,FALSE)</f>
        <v>7</v>
      </c>
      <c r="Q92" s="29" t="str">
        <f>VLOOKUP(Tabla_Gtos_Ingresos7[[#This Row],[3 digitos]],PGC_Gtos_e_Ingresos[],2,FALSE)</f>
        <v xml:space="preserve"> Reparaciones y conservación</v>
      </c>
      <c r="R92" s="30" t="str">
        <f>Tabla_Gtos_Ingresos7[[#This Row],[3 digitos]]&amp;"/"&amp;Tabla_Gtos_Ingresos7[[#This Row],[Nombre cuenta]]</f>
        <v>622/ Reparaciones y conservación</v>
      </c>
      <c r="S92" s="30">
        <f>YEAR(Tabla_Gtos_Ingresos7[[#This Row],[Fecha]])</f>
        <v>2010</v>
      </c>
      <c r="T92" s="27">
        <f>MONTH(Tabla_Gtos_Ingresos7[[#This Row],[Fecha]])</f>
        <v>6</v>
      </c>
      <c r="U92" s="30">
        <f>ROUNDUP(MONTH(Tabla_Gtos_Ingresos7[[#This Row],[Fecha]])/3, 0)</f>
        <v>2</v>
      </c>
      <c r="V92" s="30">
        <f>(Tabla_Gtos_Ingresos7[[#This Row],[Factor]]*Tabla_Gtos_Ingresos7[[#This Row],[Haber]])+(Tabla_Gtos_Ingresos7[[#This Row],[Factor]]*Tabla_Gtos_Ingresos7[[#This Row],[Debe]])</f>
        <v>-188.09</v>
      </c>
      <c r="W92" s="30">
        <f>VLOOKUP(Tabla_Gtos_Ingresos7[[#This Row],[3 digitos]],PGC_Gtos_e_Ingresos[],3,FALSE)</f>
        <v>-1</v>
      </c>
    </row>
    <row r="93" spans="1:23" x14ac:dyDescent="0.2">
      <c r="A93" s="1">
        <v>1177</v>
      </c>
      <c r="B93" s="12">
        <v>40341</v>
      </c>
      <c r="C93" s="14">
        <v>62400000</v>
      </c>
      <c r="D93" s="1" t="s">
        <v>16</v>
      </c>
      <c r="E93" s="2" t="s">
        <v>390</v>
      </c>
      <c r="F93" s="11">
        <v>3033</v>
      </c>
      <c r="G93" s="11">
        <v>0</v>
      </c>
      <c r="H93" s="26" t="str">
        <f>MID(Tabla_Gtos_Ingresos7[[#This Row],[Subcuenta]],1,4)</f>
        <v>6240</v>
      </c>
      <c r="I93" s="27">
        <f>VALUE(MID(Tabla_Gtos_Ingresos7[[#This Row],[4 digitos]],1,3))</f>
        <v>624</v>
      </c>
      <c r="J93" s="27">
        <f>VALUE(MID(Tabla_Gtos_Ingresos7[[#This Row],[3 digitos]],1,2))</f>
        <v>62</v>
      </c>
      <c r="K93" s="28" t="str">
        <f>VLOOKUP(Tabla_Gtos_Ingresos7[[#This Row],[3 digitos]],PGC_Gtos_e_Ingresos[],4,FALSE)</f>
        <v>7.a</v>
      </c>
      <c r="L93" s="30" t="str">
        <f>VLOOKUP(Tabla_Gtos_Ingresos7[[#This Row],[Grupo 1]],Tabla3[],4,FALSE)</f>
        <v>7. Otros Gastos de Explotación</v>
      </c>
      <c r="M93" s="30" t="str">
        <f>VLOOKUP(Tabla_Gtos_Ingresos7[[#This Row],[Grupo 1]],Tabla3[],5,FALSE)</f>
        <v>7.a Servicios Exteriores</v>
      </c>
      <c r="N93" s="28" t="str">
        <f>VLOOKUP(Tabla_Gtos_Ingresos7[[#This Row],[Grupo 1]],Tabla3[],10,FALSE)</f>
        <v>G</v>
      </c>
      <c r="O93" s="28" t="str">
        <f>VLOOKUP(Tabla_Gtos_Ingresos7[[#This Row],[Grupo 1]],Tabla3[],6,FALSE)</f>
        <v>Explotación</v>
      </c>
      <c r="P93" s="28">
        <f>VLOOKUP(Tabla_Gtos_Ingresos7[[#This Row],[Grupo 1]],Tabla3[],2,FALSE)</f>
        <v>7</v>
      </c>
      <c r="Q93" s="29" t="str">
        <f>VLOOKUP(Tabla_Gtos_Ingresos7[[#This Row],[3 digitos]],PGC_Gtos_e_Ingresos[],2,FALSE)</f>
        <v xml:space="preserve"> Transportes</v>
      </c>
      <c r="R93" s="30" t="str">
        <f>Tabla_Gtos_Ingresos7[[#This Row],[3 digitos]]&amp;"/"&amp;Tabla_Gtos_Ingresos7[[#This Row],[Nombre cuenta]]</f>
        <v>624/ Transportes</v>
      </c>
      <c r="S93" s="30">
        <f>YEAR(Tabla_Gtos_Ingresos7[[#This Row],[Fecha]])</f>
        <v>2010</v>
      </c>
      <c r="T93" s="27">
        <f>MONTH(Tabla_Gtos_Ingresos7[[#This Row],[Fecha]])</f>
        <v>6</v>
      </c>
      <c r="U93" s="30">
        <f>ROUNDUP(MONTH(Tabla_Gtos_Ingresos7[[#This Row],[Fecha]])/3, 0)</f>
        <v>2</v>
      </c>
      <c r="V93" s="30">
        <f>(Tabla_Gtos_Ingresos7[[#This Row],[Factor]]*Tabla_Gtos_Ingresos7[[#This Row],[Haber]])+(Tabla_Gtos_Ingresos7[[#This Row],[Factor]]*Tabla_Gtos_Ingresos7[[#This Row],[Debe]])</f>
        <v>-3033</v>
      </c>
      <c r="W93" s="30">
        <f>VLOOKUP(Tabla_Gtos_Ingresos7[[#This Row],[3 digitos]],PGC_Gtos_e_Ingresos[],3,FALSE)</f>
        <v>-1</v>
      </c>
    </row>
    <row r="94" spans="1:23" x14ac:dyDescent="0.2">
      <c r="A94" s="1">
        <v>1494</v>
      </c>
      <c r="B94" s="12">
        <v>40371</v>
      </c>
      <c r="C94" s="14">
        <v>62200047</v>
      </c>
      <c r="D94" s="1" t="s">
        <v>14</v>
      </c>
      <c r="E94" s="1" t="s">
        <v>911</v>
      </c>
      <c r="F94" s="11">
        <v>588</v>
      </c>
      <c r="G94" s="11">
        <v>0</v>
      </c>
      <c r="H94" s="26" t="str">
        <f>MID(Tabla_Gtos_Ingresos7[[#This Row],[Subcuenta]],1,4)</f>
        <v>6220</v>
      </c>
      <c r="I94" s="27">
        <f>VALUE(MID(Tabla_Gtos_Ingresos7[[#This Row],[4 digitos]],1,3))</f>
        <v>622</v>
      </c>
      <c r="J94" s="27">
        <f>VALUE(MID(Tabla_Gtos_Ingresos7[[#This Row],[3 digitos]],1,2))</f>
        <v>62</v>
      </c>
      <c r="K94" s="28" t="str">
        <f>VLOOKUP(Tabla_Gtos_Ingresos7[[#This Row],[3 digitos]],PGC_Gtos_e_Ingresos[],4,FALSE)</f>
        <v>7.a</v>
      </c>
      <c r="L94" s="30" t="str">
        <f>VLOOKUP(Tabla_Gtos_Ingresos7[[#This Row],[Grupo 1]],Tabla3[],4,FALSE)</f>
        <v>7. Otros Gastos de Explotación</v>
      </c>
      <c r="M94" s="30" t="str">
        <f>VLOOKUP(Tabla_Gtos_Ingresos7[[#This Row],[Grupo 1]],Tabla3[],5,FALSE)</f>
        <v>7.a Servicios Exteriores</v>
      </c>
      <c r="N94" s="28" t="str">
        <f>VLOOKUP(Tabla_Gtos_Ingresos7[[#This Row],[Grupo 1]],Tabla3[],10,FALSE)</f>
        <v>G</v>
      </c>
      <c r="O94" s="28" t="str">
        <f>VLOOKUP(Tabla_Gtos_Ingresos7[[#This Row],[Grupo 1]],Tabla3[],6,FALSE)</f>
        <v>Explotación</v>
      </c>
      <c r="P94" s="28">
        <f>VLOOKUP(Tabla_Gtos_Ingresos7[[#This Row],[Grupo 1]],Tabla3[],2,FALSE)</f>
        <v>7</v>
      </c>
      <c r="Q94" s="29" t="str">
        <f>VLOOKUP(Tabla_Gtos_Ingresos7[[#This Row],[3 digitos]],PGC_Gtos_e_Ingresos[],2,FALSE)</f>
        <v xml:space="preserve"> Reparaciones y conservación</v>
      </c>
      <c r="R94" s="30" t="str">
        <f>Tabla_Gtos_Ingresos7[[#This Row],[3 digitos]]&amp;"/"&amp;Tabla_Gtos_Ingresos7[[#This Row],[Nombre cuenta]]</f>
        <v>622/ Reparaciones y conservación</v>
      </c>
      <c r="S94" s="30">
        <f>YEAR(Tabla_Gtos_Ingresos7[[#This Row],[Fecha]])</f>
        <v>2010</v>
      </c>
      <c r="T94" s="27">
        <f>MONTH(Tabla_Gtos_Ingresos7[[#This Row],[Fecha]])</f>
        <v>7</v>
      </c>
      <c r="U94" s="30">
        <f>ROUNDUP(MONTH(Tabla_Gtos_Ingresos7[[#This Row],[Fecha]])/3, 0)</f>
        <v>3</v>
      </c>
      <c r="V94" s="30">
        <f>(Tabla_Gtos_Ingresos7[[#This Row],[Factor]]*Tabla_Gtos_Ingresos7[[#This Row],[Haber]])+(Tabla_Gtos_Ingresos7[[#This Row],[Factor]]*Tabla_Gtos_Ingresos7[[#This Row],[Debe]])</f>
        <v>-588</v>
      </c>
      <c r="W94" s="30">
        <f>VLOOKUP(Tabla_Gtos_Ingresos7[[#This Row],[3 digitos]],PGC_Gtos_e_Ingresos[],3,FALSE)</f>
        <v>-1</v>
      </c>
    </row>
    <row r="95" spans="1:23" x14ac:dyDescent="0.2">
      <c r="A95" s="1">
        <v>2033</v>
      </c>
      <c r="B95" s="12">
        <v>40433</v>
      </c>
      <c r="C95" s="13">
        <v>60200009</v>
      </c>
      <c r="D95" s="9" t="s">
        <v>8</v>
      </c>
      <c r="E95" s="1" t="s">
        <v>286</v>
      </c>
      <c r="F95" s="11">
        <v>235.2</v>
      </c>
      <c r="G95" s="11">
        <v>0</v>
      </c>
      <c r="H95" s="26" t="str">
        <f>MID(Tabla_Gtos_Ingresos7[[#This Row],[Subcuenta]],1,4)</f>
        <v>6020</v>
      </c>
      <c r="I95" s="27">
        <f>VALUE(MID(Tabla_Gtos_Ingresos7[[#This Row],[4 digitos]],1,3))</f>
        <v>602</v>
      </c>
      <c r="J95" s="27">
        <f>VALUE(MID(Tabla_Gtos_Ingresos7[[#This Row],[3 digitos]],1,2))</f>
        <v>60</v>
      </c>
      <c r="K95" s="28" t="str">
        <f>VLOOKUP(Tabla_Gtos_Ingresos7[[#This Row],[3 digitos]],PGC_Gtos_e_Ingresos[],4,FALSE)</f>
        <v>4.b</v>
      </c>
      <c r="L95" s="30" t="str">
        <f>VLOOKUP(Tabla_Gtos_Ingresos7[[#This Row],[Grupo 1]],Tabla3[],4,FALSE)</f>
        <v>4. Aprovisionamientos</v>
      </c>
      <c r="M95" s="30" t="str">
        <f>VLOOKUP(Tabla_Gtos_Ingresos7[[#This Row],[Grupo 1]],Tabla3[],5,FALSE)</f>
        <v>4.b Consumos MP y otros</v>
      </c>
      <c r="N95" s="28" t="str">
        <f>VLOOKUP(Tabla_Gtos_Ingresos7[[#This Row],[Grupo 1]],Tabla3[],10,FALSE)</f>
        <v>G</v>
      </c>
      <c r="O95" s="28" t="str">
        <f>VLOOKUP(Tabla_Gtos_Ingresos7[[#This Row],[Grupo 1]],Tabla3[],6,FALSE)</f>
        <v>Explotación</v>
      </c>
      <c r="P95" s="28">
        <f>VLOOKUP(Tabla_Gtos_Ingresos7[[#This Row],[Grupo 1]],Tabla3[],2,FALSE)</f>
        <v>4</v>
      </c>
      <c r="Q95" s="29" t="str">
        <f>VLOOKUP(Tabla_Gtos_Ingresos7[[#This Row],[3 digitos]],PGC_Gtos_e_Ingresos[],2,FALSE)</f>
        <v xml:space="preserve"> Compras de otros aprovisionamientos</v>
      </c>
      <c r="R95" s="30" t="str">
        <f>Tabla_Gtos_Ingresos7[[#This Row],[3 digitos]]&amp;"/"&amp;Tabla_Gtos_Ingresos7[[#This Row],[Nombre cuenta]]</f>
        <v>602/ Compras de otros aprovisionamientos</v>
      </c>
      <c r="S95" s="30">
        <f>YEAR(Tabla_Gtos_Ingresos7[[#This Row],[Fecha]])</f>
        <v>2010</v>
      </c>
      <c r="T95" s="27">
        <f>MONTH(Tabla_Gtos_Ingresos7[[#This Row],[Fecha]])</f>
        <v>9</v>
      </c>
      <c r="U95" s="30">
        <f>ROUNDUP(MONTH(Tabla_Gtos_Ingresos7[[#This Row],[Fecha]])/3, 0)</f>
        <v>3</v>
      </c>
      <c r="V95" s="30">
        <f>(Tabla_Gtos_Ingresos7[[#This Row],[Factor]]*Tabla_Gtos_Ingresos7[[#This Row],[Haber]])+(Tabla_Gtos_Ingresos7[[#This Row],[Factor]]*Tabla_Gtos_Ingresos7[[#This Row],[Debe]])</f>
        <v>-235.2</v>
      </c>
      <c r="W95" s="30">
        <f>VLOOKUP(Tabla_Gtos_Ingresos7[[#This Row],[3 digitos]],PGC_Gtos_e_Ingresos[],3,FALSE)</f>
        <v>-1</v>
      </c>
    </row>
    <row r="96" spans="1:23" x14ac:dyDescent="0.2">
      <c r="A96" s="1">
        <v>2034</v>
      </c>
      <c r="B96" s="12">
        <v>40433</v>
      </c>
      <c r="C96" s="14">
        <v>62200056</v>
      </c>
      <c r="D96" s="1" t="s">
        <v>14</v>
      </c>
      <c r="E96" s="1" t="s">
        <v>686</v>
      </c>
      <c r="F96" s="11">
        <v>7.96</v>
      </c>
      <c r="G96" s="11">
        <v>0</v>
      </c>
      <c r="H96" s="26" t="str">
        <f>MID(Tabla_Gtos_Ingresos7[[#This Row],[Subcuenta]],1,4)</f>
        <v>6220</v>
      </c>
      <c r="I96" s="27">
        <f>VALUE(MID(Tabla_Gtos_Ingresos7[[#This Row],[4 digitos]],1,3))</f>
        <v>622</v>
      </c>
      <c r="J96" s="27">
        <f>VALUE(MID(Tabla_Gtos_Ingresos7[[#This Row],[3 digitos]],1,2))</f>
        <v>62</v>
      </c>
      <c r="K96" s="28" t="str">
        <f>VLOOKUP(Tabla_Gtos_Ingresos7[[#This Row],[3 digitos]],PGC_Gtos_e_Ingresos[],4,FALSE)</f>
        <v>7.a</v>
      </c>
      <c r="L96" s="30" t="str">
        <f>VLOOKUP(Tabla_Gtos_Ingresos7[[#This Row],[Grupo 1]],Tabla3[],4,FALSE)</f>
        <v>7. Otros Gastos de Explotación</v>
      </c>
      <c r="M96" s="30" t="str">
        <f>VLOOKUP(Tabla_Gtos_Ingresos7[[#This Row],[Grupo 1]],Tabla3[],5,FALSE)</f>
        <v>7.a Servicios Exteriores</v>
      </c>
      <c r="N96" s="28" t="str">
        <f>VLOOKUP(Tabla_Gtos_Ingresos7[[#This Row],[Grupo 1]],Tabla3[],10,FALSE)</f>
        <v>G</v>
      </c>
      <c r="O96" s="28" t="str">
        <f>VLOOKUP(Tabla_Gtos_Ingresos7[[#This Row],[Grupo 1]],Tabla3[],6,FALSE)</f>
        <v>Explotación</v>
      </c>
      <c r="P96" s="28">
        <f>VLOOKUP(Tabla_Gtos_Ingresos7[[#This Row],[Grupo 1]],Tabla3[],2,FALSE)</f>
        <v>7</v>
      </c>
      <c r="Q96" s="29" t="str">
        <f>VLOOKUP(Tabla_Gtos_Ingresos7[[#This Row],[3 digitos]],PGC_Gtos_e_Ingresos[],2,FALSE)</f>
        <v xml:space="preserve"> Reparaciones y conservación</v>
      </c>
      <c r="R96" s="30" t="str">
        <f>Tabla_Gtos_Ingresos7[[#This Row],[3 digitos]]&amp;"/"&amp;Tabla_Gtos_Ingresos7[[#This Row],[Nombre cuenta]]</f>
        <v>622/ Reparaciones y conservación</v>
      </c>
      <c r="S96" s="30">
        <f>YEAR(Tabla_Gtos_Ingresos7[[#This Row],[Fecha]])</f>
        <v>2010</v>
      </c>
      <c r="T96" s="27">
        <f>MONTH(Tabla_Gtos_Ingresos7[[#This Row],[Fecha]])</f>
        <v>9</v>
      </c>
      <c r="U96" s="30">
        <f>ROUNDUP(MONTH(Tabla_Gtos_Ingresos7[[#This Row],[Fecha]])/3, 0)</f>
        <v>3</v>
      </c>
      <c r="V96" s="30">
        <f>(Tabla_Gtos_Ingresos7[[#This Row],[Factor]]*Tabla_Gtos_Ingresos7[[#This Row],[Haber]])+(Tabla_Gtos_Ingresos7[[#This Row],[Factor]]*Tabla_Gtos_Ingresos7[[#This Row],[Debe]])</f>
        <v>-7.96</v>
      </c>
      <c r="W96" s="30">
        <f>VLOOKUP(Tabla_Gtos_Ingresos7[[#This Row],[3 digitos]],PGC_Gtos_e_Ingresos[],3,FALSE)</f>
        <v>-1</v>
      </c>
    </row>
    <row r="97" spans="1:23" x14ac:dyDescent="0.2">
      <c r="A97" s="1">
        <v>2035</v>
      </c>
      <c r="B97" s="12">
        <v>40433</v>
      </c>
      <c r="C97" s="14">
        <v>62400014</v>
      </c>
      <c r="D97" s="1" t="s">
        <v>16</v>
      </c>
      <c r="E97" s="1" t="s">
        <v>433</v>
      </c>
      <c r="F97" s="11">
        <v>794.7</v>
      </c>
      <c r="G97" s="11">
        <v>0</v>
      </c>
      <c r="H97" s="26" t="str">
        <f>MID(Tabla_Gtos_Ingresos7[[#This Row],[Subcuenta]],1,4)</f>
        <v>6240</v>
      </c>
      <c r="I97" s="27">
        <f>VALUE(MID(Tabla_Gtos_Ingresos7[[#This Row],[4 digitos]],1,3))</f>
        <v>624</v>
      </c>
      <c r="J97" s="27">
        <f>VALUE(MID(Tabla_Gtos_Ingresos7[[#This Row],[3 digitos]],1,2))</f>
        <v>62</v>
      </c>
      <c r="K97" s="28" t="str">
        <f>VLOOKUP(Tabla_Gtos_Ingresos7[[#This Row],[3 digitos]],PGC_Gtos_e_Ingresos[],4,FALSE)</f>
        <v>7.a</v>
      </c>
      <c r="L97" s="30" t="str">
        <f>VLOOKUP(Tabla_Gtos_Ingresos7[[#This Row],[Grupo 1]],Tabla3[],4,FALSE)</f>
        <v>7. Otros Gastos de Explotación</v>
      </c>
      <c r="M97" s="30" t="str">
        <f>VLOOKUP(Tabla_Gtos_Ingresos7[[#This Row],[Grupo 1]],Tabla3[],5,FALSE)</f>
        <v>7.a Servicios Exteriores</v>
      </c>
      <c r="N97" s="28" t="str">
        <f>VLOOKUP(Tabla_Gtos_Ingresos7[[#This Row],[Grupo 1]],Tabla3[],10,FALSE)</f>
        <v>G</v>
      </c>
      <c r="O97" s="28" t="str">
        <f>VLOOKUP(Tabla_Gtos_Ingresos7[[#This Row],[Grupo 1]],Tabla3[],6,FALSE)</f>
        <v>Explotación</v>
      </c>
      <c r="P97" s="28">
        <f>VLOOKUP(Tabla_Gtos_Ingresos7[[#This Row],[Grupo 1]],Tabla3[],2,FALSE)</f>
        <v>7</v>
      </c>
      <c r="Q97" s="29" t="str">
        <f>VLOOKUP(Tabla_Gtos_Ingresos7[[#This Row],[3 digitos]],PGC_Gtos_e_Ingresos[],2,FALSE)</f>
        <v xml:space="preserve"> Transportes</v>
      </c>
      <c r="R97" s="30" t="str">
        <f>Tabla_Gtos_Ingresos7[[#This Row],[3 digitos]]&amp;"/"&amp;Tabla_Gtos_Ingresos7[[#This Row],[Nombre cuenta]]</f>
        <v>624/ Transportes</v>
      </c>
      <c r="S97" s="30">
        <f>YEAR(Tabla_Gtos_Ingresos7[[#This Row],[Fecha]])</f>
        <v>2010</v>
      </c>
      <c r="T97" s="27">
        <f>MONTH(Tabla_Gtos_Ingresos7[[#This Row],[Fecha]])</f>
        <v>9</v>
      </c>
      <c r="U97" s="30">
        <f>ROUNDUP(MONTH(Tabla_Gtos_Ingresos7[[#This Row],[Fecha]])/3, 0)</f>
        <v>3</v>
      </c>
      <c r="V97" s="30">
        <f>(Tabla_Gtos_Ingresos7[[#This Row],[Factor]]*Tabla_Gtos_Ingresos7[[#This Row],[Haber]])+(Tabla_Gtos_Ingresos7[[#This Row],[Factor]]*Tabla_Gtos_Ingresos7[[#This Row],[Debe]])</f>
        <v>-794.7</v>
      </c>
      <c r="W97" s="30">
        <f>VLOOKUP(Tabla_Gtos_Ingresos7[[#This Row],[3 digitos]],PGC_Gtos_e_Ingresos[],3,FALSE)</f>
        <v>-1</v>
      </c>
    </row>
    <row r="98" spans="1:23" x14ac:dyDescent="0.2">
      <c r="A98" s="1">
        <v>2036</v>
      </c>
      <c r="B98" s="12">
        <v>40433</v>
      </c>
      <c r="C98" s="14">
        <v>62400015</v>
      </c>
      <c r="D98" s="1" t="s">
        <v>16</v>
      </c>
      <c r="E98" s="1" t="s">
        <v>434</v>
      </c>
      <c r="F98" s="11">
        <v>794.7</v>
      </c>
      <c r="G98" s="11">
        <v>0</v>
      </c>
      <c r="H98" s="26" t="str">
        <f>MID(Tabla_Gtos_Ingresos7[[#This Row],[Subcuenta]],1,4)</f>
        <v>6240</v>
      </c>
      <c r="I98" s="27">
        <f>VALUE(MID(Tabla_Gtos_Ingresos7[[#This Row],[4 digitos]],1,3))</f>
        <v>624</v>
      </c>
      <c r="J98" s="27">
        <f>VALUE(MID(Tabla_Gtos_Ingresos7[[#This Row],[3 digitos]],1,2))</f>
        <v>62</v>
      </c>
      <c r="K98" s="28" t="str">
        <f>VLOOKUP(Tabla_Gtos_Ingresos7[[#This Row],[3 digitos]],PGC_Gtos_e_Ingresos[],4,FALSE)</f>
        <v>7.a</v>
      </c>
      <c r="L98" s="30" t="str">
        <f>VLOOKUP(Tabla_Gtos_Ingresos7[[#This Row],[Grupo 1]],Tabla3[],4,FALSE)</f>
        <v>7. Otros Gastos de Explotación</v>
      </c>
      <c r="M98" s="30" t="str">
        <f>VLOOKUP(Tabla_Gtos_Ingresos7[[#This Row],[Grupo 1]],Tabla3[],5,FALSE)</f>
        <v>7.a Servicios Exteriores</v>
      </c>
      <c r="N98" s="28" t="str">
        <f>VLOOKUP(Tabla_Gtos_Ingresos7[[#This Row],[Grupo 1]],Tabla3[],10,FALSE)</f>
        <v>G</v>
      </c>
      <c r="O98" s="28" t="str">
        <f>VLOOKUP(Tabla_Gtos_Ingresos7[[#This Row],[Grupo 1]],Tabla3[],6,FALSE)</f>
        <v>Explotación</v>
      </c>
      <c r="P98" s="28">
        <f>VLOOKUP(Tabla_Gtos_Ingresos7[[#This Row],[Grupo 1]],Tabla3[],2,FALSE)</f>
        <v>7</v>
      </c>
      <c r="Q98" s="29" t="str">
        <f>VLOOKUP(Tabla_Gtos_Ingresos7[[#This Row],[3 digitos]],PGC_Gtos_e_Ingresos[],2,FALSE)</f>
        <v xml:space="preserve"> Transportes</v>
      </c>
      <c r="R98" s="30" t="str">
        <f>Tabla_Gtos_Ingresos7[[#This Row],[3 digitos]]&amp;"/"&amp;Tabla_Gtos_Ingresos7[[#This Row],[Nombre cuenta]]</f>
        <v>624/ Transportes</v>
      </c>
      <c r="S98" s="30">
        <f>YEAR(Tabla_Gtos_Ingresos7[[#This Row],[Fecha]])</f>
        <v>2010</v>
      </c>
      <c r="T98" s="27">
        <f>MONTH(Tabla_Gtos_Ingresos7[[#This Row],[Fecha]])</f>
        <v>9</v>
      </c>
      <c r="U98" s="30">
        <f>ROUNDUP(MONTH(Tabla_Gtos_Ingresos7[[#This Row],[Fecha]])/3, 0)</f>
        <v>3</v>
      </c>
      <c r="V98" s="30">
        <f>(Tabla_Gtos_Ingresos7[[#This Row],[Factor]]*Tabla_Gtos_Ingresos7[[#This Row],[Haber]])+(Tabla_Gtos_Ingresos7[[#This Row],[Factor]]*Tabla_Gtos_Ingresos7[[#This Row],[Debe]])</f>
        <v>-794.7</v>
      </c>
      <c r="W98" s="30">
        <f>VLOOKUP(Tabla_Gtos_Ingresos7[[#This Row],[3 digitos]],PGC_Gtos_e_Ingresos[],3,FALSE)</f>
        <v>-1</v>
      </c>
    </row>
    <row r="99" spans="1:23" x14ac:dyDescent="0.2">
      <c r="A99" s="1">
        <v>2037</v>
      </c>
      <c r="B99" s="12">
        <v>40433</v>
      </c>
      <c r="C99" s="14">
        <v>62400016</v>
      </c>
      <c r="D99" s="1" t="s">
        <v>16</v>
      </c>
      <c r="E99" s="1" t="s">
        <v>435</v>
      </c>
      <c r="F99" s="11">
        <v>794.7</v>
      </c>
      <c r="G99" s="11">
        <v>0</v>
      </c>
      <c r="H99" s="26" t="str">
        <f>MID(Tabla_Gtos_Ingresos7[[#This Row],[Subcuenta]],1,4)</f>
        <v>6240</v>
      </c>
      <c r="I99" s="27">
        <f>VALUE(MID(Tabla_Gtos_Ingresos7[[#This Row],[4 digitos]],1,3))</f>
        <v>624</v>
      </c>
      <c r="J99" s="27">
        <f>VALUE(MID(Tabla_Gtos_Ingresos7[[#This Row],[3 digitos]],1,2))</f>
        <v>62</v>
      </c>
      <c r="K99" s="28" t="str">
        <f>VLOOKUP(Tabla_Gtos_Ingresos7[[#This Row],[3 digitos]],PGC_Gtos_e_Ingresos[],4,FALSE)</f>
        <v>7.a</v>
      </c>
      <c r="L99" s="30" t="str">
        <f>VLOOKUP(Tabla_Gtos_Ingresos7[[#This Row],[Grupo 1]],Tabla3[],4,FALSE)</f>
        <v>7. Otros Gastos de Explotación</v>
      </c>
      <c r="M99" s="30" t="str">
        <f>VLOOKUP(Tabla_Gtos_Ingresos7[[#This Row],[Grupo 1]],Tabla3[],5,FALSE)</f>
        <v>7.a Servicios Exteriores</v>
      </c>
      <c r="N99" s="28" t="str">
        <f>VLOOKUP(Tabla_Gtos_Ingresos7[[#This Row],[Grupo 1]],Tabla3[],10,FALSE)</f>
        <v>G</v>
      </c>
      <c r="O99" s="28" t="str">
        <f>VLOOKUP(Tabla_Gtos_Ingresos7[[#This Row],[Grupo 1]],Tabla3[],6,FALSE)</f>
        <v>Explotación</v>
      </c>
      <c r="P99" s="28">
        <f>VLOOKUP(Tabla_Gtos_Ingresos7[[#This Row],[Grupo 1]],Tabla3[],2,FALSE)</f>
        <v>7</v>
      </c>
      <c r="Q99" s="29" t="str">
        <f>VLOOKUP(Tabla_Gtos_Ingresos7[[#This Row],[3 digitos]],PGC_Gtos_e_Ingresos[],2,FALSE)</f>
        <v xml:space="preserve"> Transportes</v>
      </c>
      <c r="R99" s="30" t="str">
        <f>Tabla_Gtos_Ingresos7[[#This Row],[3 digitos]]&amp;"/"&amp;Tabla_Gtos_Ingresos7[[#This Row],[Nombre cuenta]]</f>
        <v>624/ Transportes</v>
      </c>
      <c r="S99" s="30">
        <f>YEAR(Tabla_Gtos_Ingresos7[[#This Row],[Fecha]])</f>
        <v>2010</v>
      </c>
      <c r="T99" s="27">
        <f>MONTH(Tabla_Gtos_Ingresos7[[#This Row],[Fecha]])</f>
        <v>9</v>
      </c>
      <c r="U99" s="30">
        <f>ROUNDUP(MONTH(Tabla_Gtos_Ingresos7[[#This Row],[Fecha]])/3, 0)</f>
        <v>3</v>
      </c>
      <c r="V99" s="30">
        <f>(Tabla_Gtos_Ingresos7[[#This Row],[Factor]]*Tabla_Gtos_Ingresos7[[#This Row],[Haber]])+(Tabla_Gtos_Ingresos7[[#This Row],[Factor]]*Tabla_Gtos_Ingresos7[[#This Row],[Debe]])</f>
        <v>-794.7</v>
      </c>
      <c r="W99" s="30">
        <f>VLOOKUP(Tabla_Gtos_Ingresos7[[#This Row],[3 digitos]],PGC_Gtos_e_Ingresos[],3,FALSE)</f>
        <v>-1</v>
      </c>
    </row>
    <row r="100" spans="1:23" x14ac:dyDescent="0.2">
      <c r="A100" s="1">
        <v>2038</v>
      </c>
      <c r="B100" s="12">
        <v>40433</v>
      </c>
      <c r="C100" s="14">
        <v>62400017</v>
      </c>
      <c r="D100" s="1" t="s">
        <v>16</v>
      </c>
      <c r="E100" s="1" t="s">
        <v>436</v>
      </c>
      <c r="F100" s="11">
        <v>794.7</v>
      </c>
      <c r="G100" s="11">
        <v>0</v>
      </c>
      <c r="H100" s="26" t="str">
        <f>MID(Tabla_Gtos_Ingresos7[[#This Row],[Subcuenta]],1,4)</f>
        <v>6240</v>
      </c>
      <c r="I100" s="27">
        <f>VALUE(MID(Tabla_Gtos_Ingresos7[[#This Row],[4 digitos]],1,3))</f>
        <v>624</v>
      </c>
      <c r="J100" s="27">
        <f>VALUE(MID(Tabla_Gtos_Ingresos7[[#This Row],[3 digitos]],1,2))</f>
        <v>62</v>
      </c>
      <c r="K100" s="28" t="str">
        <f>VLOOKUP(Tabla_Gtos_Ingresos7[[#This Row],[3 digitos]],PGC_Gtos_e_Ingresos[],4,FALSE)</f>
        <v>7.a</v>
      </c>
      <c r="L100" s="30" t="str">
        <f>VLOOKUP(Tabla_Gtos_Ingresos7[[#This Row],[Grupo 1]],Tabla3[],4,FALSE)</f>
        <v>7. Otros Gastos de Explotación</v>
      </c>
      <c r="M100" s="30" t="str">
        <f>VLOOKUP(Tabla_Gtos_Ingresos7[[#This Row],[Grupo 1]],Tabla3[],5,FALSE)</f>
        <v>7.a Servicios Exteriores</v>
      </c>
      <c r="N100" s="28" t="str">
        <f>VLOOKUP(Tabla_Gtos_Ingresos7[[#This Row],[Grupo 1]],Tabla3[],10,FALSE)</f>
        <v>G</v>
      </c>
      <c r="O100" s="28" t="str">
        <f>VLOOKUP(Tabla_Gtos_Ingresos7[[#This Row],[Grupo 1]],Tabla3[],6,FALSE)</f>
        <v>Explotación</v>
      </c>
      <c r="P100" s="28">
        <f>VLOOKUP(Tabla_Gtos_Ingresos7[[#This Row],[Grupo 1]],Tabla3[],2,FALSE)</f>
        <v>7</v>
      </c>
      <c r="Q100" s="29" t="str">
        <f>VLOOKUP(Tabla_Gtos_Ingresos7[[#This Row],[3 digitos]],PGC_Gtos_e_Ingresos[],2,FALSE)</f>
        <v xml:space="preserve"> Transportes</v>
      </c>
      <c r="R100" s="30" t="str">
        <f>Tabla_Gtos_Ingresos7[[#This Row],[3 digitos]]&amp;"/"&amp;Tabla_Gtos_Ingresos7[[#This Row],[Nombre cuenta]]</f>
        <v>624/ Transportes</v>
      </c>
      <c r="S100" s="30">
        <f>YEAR(Tabla_Gtos_Ingresos7[[#This Row],[Fecha]])</f>
        <v>2010</v>
      </c>
      <c r="T100" s="27">
        <f>MONTH(Tabla_Gtos_Ingresos7[[#This Row],[Fecha]])</f>
        <v>9</v>
      </c>
      <c r="U100" s="30">
        <f>ROUNDUP(MONTH(Tabla_Gtos_Ingresos7[[#This Row],[Fecha]])/3, 0)</f>
        <v>3</v>
      </c>
      <c r="V100" s="30">
        <f>(Tabla_Gtos_Ingresos7[[#This Row],[Factor]]*Tabla_Gtos_Ingresos7[[#This Row],[Haber]])+(Tabla_Gtos_Ingresos7[[#This Row],[Factor]]*Tabla_Gtos_Ingresos7[[#This Row],[Debe]])</f>
        <v>-794.7</v>
      </c>
      <c r="W100" s="30">
        <f>VLOOKUP(Tabla_Gtos_Ingresos7[[#This Row],[3 digitos]],PGC_Gtos_e_Ingresos[],3,FALSE)</f>
        <v>-1</v>
      </c>
    </row>
    <row r="101" spans="1:23" x14ac:dyDescent="0.2">
      <c r="A101" s="1">
        <v>2039</v>
      </c>
      <c r="B101" s="12">
        <v>40433</v>
      </c>
      <c r="C101" s="14">
        <v>62400018</v>
      </c>
      <c r="D101" s="1" t="s">
        <v>16</v>
      </c>
      <c r="E101" s="1" t="s">
        <v>437</v>
      </c>
      <c r="F101" s="11">
        <v>128.52000000000001</v>
      </c>
      <c r="G101" s="11">
        <v>0</v>
      </c>
      <c r="H101" s="26" t="str">
        <f>MID(Tabla_Gtos_Ingresos7[[#This Row],[Subcuenta]],1,4)</f>
        <v>6240</v>
      </c>
      <c r="I101" s="27">
        <f>VALUE(MID(Tabla_Gtos_Ingresos7[[#This Row],[4 digitos]],1,3))</f>
        <v>624</v>
      </c>
      <c r="J101" s="27">
        <f>VALUE(MID(Tabla_Gtos_Ingresos7[[#This Row],[3 digitos]],1,2))</f>
        <v>62</v>
      </c>
      <c r="K101" s="28" t="str">
        <f>VLOOKUP(Tabla_Gtos_Ingresos7[[#This Row],[3 digitos]],PGC_Gtos_e_Ingresos[],4,FALSE)</f>
        <v>7.a</v>
      </c>
      <c r="L101" s="30" t="str">
        <f>VLOOKUP(Tabla_Gtos_Ingresos7[[#This Row],[Grupo 1]],Tabla3[],4,FALSE)</f>
        <v>7. Otros Gastos de Explotación</v>
      </c>
      <c r="M101" s="30" t="str">
        <f>VLOOKUP(Tabla_Gtos_Ingresos7[[#This Row],[Grupo 1]],Tabla3[],5,FALSE)</f>
        <v>7.a Servicios Exteriores</v>
      </c>
      <c r="N101" s="28" t="str">
        <f>VLOOKUP(Tabla_Gtos_Ingresos7[[#This Row],[Grupo 1]],Tabla3[],10,FALSE)</f>
        <v>G</v>
      </c>
      <c r="O101" s="28" t="str">
        <f>VLOOKUP(Tabla_Gtos_Ingresos7[[#This Row],[Grupo 1]],Tabla3[],6,FALSE)</f>
        <v>Explotación</v>
      </c>
      <c r="P101" s="28">
        <f>VLOOKUP(Tabla_Gtos_Ingresos7[[#This Row],[Grupo 1]],Tabla3[],2,FALSE)</f>
        <v>7</v>
      </c>
      <c r="Q101" s="29" t="str">
        <f>VLOOKUP(Tabla_Gtos_Ingresos7[[#This Row],[3 digitos]],PGC_Gtos_e_Ingresos[],2,FALSE)</f>
        <v xml:space="preserve"> Transportes</v>
      </c>
      <c r="R101" s="30" t="str">
        <f>Tabla_Gtos_Ingresos7[[#This Row],[3 digitos]]&amp;"/"&amp;Tabla_Gtos_Ingresos7[[#This Row],[Nombre cuenta]]</f>
        <v>624/ Transportes</v>
      </c>
      <c r="S101" s="30">
        <f>YEAR(Tabla_Gtos_Ingresos7[[#This Row],[Fecha]])</f>
        <v>2010</v>
      </c>
      <c r="T101" s="27">
        <f>MONTH(Tabla_Gtos_Ingresos7[[#This Row],[Fecha]])</f>
        <v>9</v>
      </c>
      <c r="U101" s="30">
        <f>ROUNDUP(MONTH(Tabla_Gtos_Ingresos7[[#This Row],[Fecha]])/3, 0)</f>
        <v>3</v>
      </c>
      <c r="V101" s="30">
        <f>(Tabla_Gtos_Ingresos7[[#This Row],[Factor]]*Tabla_Gtos_Ingresos7[[#This Row],[Haber]])+(Tabla_Gtos_Ingresos7[[#This Row],[Factor]]*Tabla_Gtos_Ingresos7[[#This Row],[Debe]])</f>
        <v>-128.52000000000001</v>
      </c>
      <c r="W101" s="30">
        <f>VLOOKUP(Tabla_Gtos_Ingresos7[[#This Row],[3 digitos]],PGC_Gtos_e_Ingresos[],3,FALSE)</f>
        <v>-1</v>
      </c>
    </row>
    <row r="102" spans="1:23" x14ac:dyDescent="0.2">
      <c r="A102" s="1">
        <v>901</v>
      </c>
      <c r="B102" s="12">
        <v>40311</v>
      </c>
      <c r="C102" s="14">
        <v>62200023</v>
      </c>
      <c r="D102" s="1" t="s">
        <v>14</v>
      </c>
      <c r="E102" s="1" t="s">
        <v>906</v>
      </c>
      <c r="F102" s="11">
        <v>275.99</v>
      </c>
      <c r="G102" s="11">
        <v>0</v>
      </c>
      <c r="H102" s="26" t="str">
        <f>MID(Tabla_Gtos_Ingresos7[[#This Row],[Subcuenta]],1,4)</f>
        <v>6220</v>
      </c>
      <c r="I102" s="27">
        <f>VALUE(MID(Tabla_Gtos_Ingresos7[[#This Row],[4 digitos]],1,3))</f>
        <v>622</v>
      </c>
      <c r="J102" s="27">
        <f>VALUE(MID(Tabla_Gtos_Ingresos7[[#This Row],[3 digitos]],1,2))</f>
        <v>62</v>
      </c>
      <c r="K102" s="28" t="str">
        <f>VLOOKUP(Tabla_Gtos_Ingresos7[[#This Row],[3 digitos]],PGC_Gtos_e_Ingresos[],4,FALSE)</f>
        <v>7.a</v>
      </c>
      <c r="L102" s="30" t="str">
        <f>VLOOKUP(Tabla_Gtos_Ingresos7[[#This Row],[Grupo 1]],Tabla3[],4,FALSE)</f>
        <v>7. Otros Gastos de Explotación</v>
      </c>
      <c r="M102" s="30" t="str">
        <f>VLOOKUP(Tabla_Gtos_Ingresos7[[#This Row],[Grupo 1]],Tabla3[],5,FALSE)</f>
        <v>7.a Servicios Exteriores</v>
      </c>
      <c r="N102" s="28" t="str">
        <f>VLOOKUP(Tabla_Gtos_Ingresos7[[#This Row],[Grupo 1]],Tabla3[],10,FALSE)</f>
        <v>G</v>
      </c>
      <c r="O102" s="28" t="str">
        <f>VLOOKUP(Tabla_Gtos_Ingresos7[[#This Row],[Grupo 1]],Tabla3[],6,FALSE)</f>
        <v>Explotación</v>
      </c>
      <c r="P102" s="28">
        <f>VLOOKUP(Tabla_Gtos_Ingresos7[[#This Row],[Grupo 1]],Tabla3[],2,FALSE)</f>
        <v>7</v>
      </c>
      <c r="Q102" s="29" t="str">
        <f>VLOOKUP(Tabla_Gtos_Ingresos7[[#This Row],[3 digitos]],PGC_Gtos_e_Ingresos[],2,FALSE)</f>
        <v xml:space="preserve"> Reparaciones y conservación</v>
      </c>
      <c r="R102" s="30" t="str">
        <f>Tabla_Gtos_Ingresos7[[#This Row],[3 digitos]]&amp;"/"&amp;Tabla_Gtos_Ingresos7[[#This Row],[Nombre cuenta]]</f>
        <v>622/ Reparaciones y conservación</v>
      </c>
      <c r="S102" s="30">
        <f>YEAR(Tabla_Gtos_Ingresos7[[#This Row],[Fecha]])</f>
        <v>2010</v>
      </c>
      <c r="T102" s="27">
        <f>MONTH(Tabla_Gtos_Ingresos7[[#This Row],[Fecha]])</f>
        <v>5</v>
      </c>
      <c r="U102" s="30">
        <f>ROUNDUP(MONTH(Tabla_Gtos_Ingresos7[[#This Row],[Fecha]])/3, 0)</f>
        <v>2</v>
      </c>
      <c r="V102" s="30">
        <f>(Tabla_Gtos_Ingresos7[[#This Row],[Factor]]*Tabla_Gtos_Ingresos7[[#This Row],[Haber]])+(Tabla_Gtos_Ingresos7[[#This Row],[Factor]]*Tabla_Gtos_Ingresos7[[#This Row],[Debe]])</f>
        <v>-275.99</v>
      </c>
      <c r="W102" s="30">
        <f>VLOOKUP(Tabla_Gtos_Ingresos7[[#This Row],[3 digitos]],PGC_Gtos_e_Ingresos[],3,FALSE)</f>
        <v>-1</v>
      </c>
    </row>
    <row r="103" spans="1:23" x14ac:dyDescent="0.2">
      <c r="A103" s="1">
        <v>903</v>
      </c>
      <c r="B103" s="12">
        <v>40311</v>
      </c>
      <c r="C103" s="14">
        <v>62900005</v>
      </c>
      <c r="D103" s="1" t="s">
        <v>21</v>
      </c>
      <c r="E103" s="1" t="s">
        <v>513</v>
      </c>
      <c r="F103" s="11">
        <v>44.05</v>
      </c>
      <c r="G103" s="11">
        <v>0</v>
      </c>
      <c r="H103" s="26" t="str">
        <f>MID(Tabla_Gtos_Ingresos7[[#This Row],[Subcuenta]],1,4)</f>
        <v>6290</v>
      </c>
      <c r="I103" s="27">
        <f>VALUE(MID(Tabla_Gtos_Ingresos7[[#This Row],[4 digitos]],1,3))</f>
        <v>629</v>
      </c>
      <c r="J103" s="27">
        <f>VALUE(MID(Tabla_Gtos_Ingresos7[[#This Row],[3 digitos]],1,2))</f>
        <v>62</v>
      </c>
      <c r="K103" s="28" t="str">
        <f>VLOOKUP(Tabla_Gtos_Ingresos7[[#This Row],[3 digitos]],PGC_Gtos_e_Ingresos[],4,FALSE)</f>
        <v>7.a</v>
      </c>
      <c r="L103" s="30" t="str">
        <f>VLOOKUP(Tabla_Gtos_Ingresos7[[#This Row],[Grupo 1]],Tabla3[],4,FALSE)</f>
        <v>7. Otros Gastos de Explotación</v>
      </c>
      <c r="M103" s="30" t="str">
        <f>VLOOKUP(Tabla_Gtos_Ingresos7[[#This Row],[Grupo 1]],Tabla3[],5,FALSE)</f>
        <v>7.a Servicios Exteriores</v>
      </c>
      <c r="N103" s="28" t="str">
        <f>VLOOKUP(Tabla_Gtos_Ingresos7[[#This Row],[Grupo 1]],Tabla3[],10,FALSE)</f>
        <v>G</v>
      </c>
      <c r="O103" s="28" t="str">
        <f>VLOOKUP(Tabla_Gtos_Ingresos7[[#This Row],[Grupo 1]],Tabla3[],6,FALSE)</f>
        <v>Explotación</v>
      </c>
      <c r="P103" s="28">
        <f>VLOOKUP(Tabla_Gtos_Ingresos7[[#This Row],[Grupo 1]],Tabla3[],2,FALSE)</f>
        <v>7</v>
      </c>
      <c r="Q103" s="29" t="str">
        <f>VLOOKUP(Tabla_Gtos_Ingresos7[[#This Row],[3 digitos]],PGC_Gtos_e_Ingresos[],2,FALSE)</f>
        <v xml:space="preserve"> Otros servicios</v>
      </c>
      <c r="R103" s="30" t="str">
        <f>Tabla_Gtos_Ingresos7[[#This Row],[3 digitos]]&amp;"/"&amp;Tabla_Gtos_Ingresos7[[#This Row],[Nombre cuenta]]</f>
        <v>629/ Otros servicios</v>
      </c>
      <c r="S103" s="30">
        <f>YEAR(Tabla_Gtos_Ingresos7[[#This Row],[Fecha]])</f>
        <v>2010</v>
      </c>
      <c r="T103" s="27">
        <f>MONTH(Tabla_Gtos_Ingresos7[[#This Row],[Fecha]])</f>
        <v>5</v>
      </c>
      <c r="U103" s="30">
        <f>ROUNDUP(MONTH(Tabla_Gtos_Ingresos7[[#This Row],[Fecha]])/3, 0)</f>
        <v>2</v>
      </c>
      <c r="V103" s="30">
        <f>(Tabla_Gtos_Ingresos7[[#This Row],[Factor]]*Tabla_Gtos_Ingresos7[[#This Row],[Haber]])+(Tabla_Gtos_Ingresos7[[#This Row],[Factor]]*Tabla_Gtos_Ingresos7[[#This Row],[Debe]])</f>
        <v>-44.05</v>
      </c>
      <c r="W103" s="30">
        <f>VLOOKUP(Tabla_Gtos_Ingresos7[[#This Row],[3 digitos]],PGC_Gtos_e_Ingresos[],3,FALSE)</f>
        <v>-1</v>
      </c>
    </row>
    <row r="104" spans="1:23" x14ac:dyDescent="0.2">
      <c r="A104" s="1">
        <v>1185</v>
      </c>
      <c r="B104" s="12">
        <v>40342</v>
      </c>
      <c r="C104" s="14">
        <v>70000099</v>
      </c>
      <c r="D104" s="1" t="s">
        <v>38</v>
      </c>
      <c r="E104" s="2" t="s">
        <v>574</v>
      </c>
      <c r="F104" s="11">
        <v>0</v>
      </c>
      <c r="G104" s="11">
        <v>117.11</v>
      </c>
      <c r="H104" s="26" t="str">
        <f>MID(Tabla_Gtos_Ingresos7[[#This Row],[Subcuenta]],1,4)</f>
        <v>7000</v>
      </c>
      <c r="I104" s="27">
        <f>VALUE(MID(Tabla_Gtos_Ingresos7[[#This Row],[4 digitos]],1,3))</f>
        <v>700</v>
      </c>
      <c r="J104" s="27">
        <f>VALUE(MID(Tabla_Gtos_Ingresos7[[#This Row],[3 digitos]],1,2))</f>
        <v>70</v>
      </c>
      <c r="K104" s="28" t="str">
        <f>VLOOKUP(Tabla_Gtos_Ingresos7[[#This Row],[3 digitos]],PGC_Gtos_e_Ingresos[],4,FALSE)</f>
        <v>1a</v>
      </c>
      <c r="L104" s="30" t="str">
        <f>VLOOKUP(Tabla_Gtos_Ingresos7[[#This Row],[Grupo 1]],Tabla3[],4,FALSE)</f>
        <v>1. Importe Neto Cifra de Negocios</v>
      </c>
      <c r="M104" s="30" t="str">
        <f>VLOOKUP(Tabla_Gtos_Ingresos7[[#This Row],[Grupo 1]],Tabla3[],5,FALSE)</f>
        <v>1.a Ventas</v>
      </c>
      <c r="N104" s="28" t="str">
        <f>VLOOKUP(Tabla_Gtos_Ingresos7[[#This Row],[Grupo 1]],Tabla3[],10,FALSE)</f>
        <v>I</v>
      </c>
      <c r="O104" s="28" t="str">
        <f>VLOOKUP(Tabla_Gtos_Ingresos7[[#This Row],[Grupo 1]],Tabla3[],6,FALSE)</f>
        <v>Explotación</v>
      </c>
      <c r="P104" s="28">
        <f>VLOOKUP(Tabla_Gtos_Ingresos7[[#This Row],[Grupo 1]],Tabla3[],2,FALSE)</f>
        <v>1</v>
      </c>
      <c r="Q104" s="29" t="str">
        <f>VLOOKUP(Tabla_Gtos_Ingresos7[[#This Row],[3 digitos]],PGC_Gtos_e_Ingresos[],2,FALSE)</f>
        <v xml:space="preserve"> Ventas de mercaderías</v>
      </c>
      <c r="R104" s="30" t="str">
        <f>Tabla_Gtos_Ingresos7[[#This Row],[3 digitos]]&amp;"/"&amp;Tabla_Gtos_Ingresos7[[#This Row],[Nombre cuenta]]</f>
        <v>700/ Ventas de mercaderías</v>
      </c>
      <c r="S104" s="30">
        <f>YEAR(Tabla_Gtos_Ingresos7[[#This Row],[Fecha]])</f>
        <v>2010</v>
      </c>
      <c r="T104" s="27">
        <f>MONTH(Tabla_Gtos_Ingresos7[[#This Row],[Fecha]])</f>
        <v>6</v>
      </c>
      <c r="U104" s="30">
        <f>ROUNDUP(MONTH(Tabla_Gtos_Ingresos7[[#This Row],[Fecha]])/3, 0)</f>
        <v>2</v>
      </c>
      <c r="V104" s="30">
        <f>(Tabla_Gtos_Ingresos7[[#This Row],[Factor]]*Tabla_Gtos_Ingresos7[[#This Row],[Haber]])+(Tabla_Gtos_Ingresos7[[#This Row],[Factor]]*Tabla_Gtos_Ingresos7[[#This Row],[Debe]])</f>
        <v>117.11</v>
      </c>
      <c r="W104" s="30">
        <f>VLOOKUP(Tabla_Gtos_Ingresos7[[#This Row],[3 digitos]],PGC_Gtos_e_Ingresos[],3,FALSE)</f>
        <v>1</v>
      </c>
    </row>
    <row r="105" spans="1:23" x14ac:dyDescent="0.2">
      <c r="A105" s="1">
        <v>2321</v>
      </c>
      <c r="B105" s="12">
        <v>40464</v>
      </c>
      <c r="C105" s="14">
        <v>62200064</v>
      </c>
      <c r="D105" s="1" t="s">
        <v>14</v>
      </c>
      <c r="E105" s="1" t="s">
        <v>917</v>
      </c>
      <c r="F105" s="11">
        <v>72.58</v>
      </c>
      <c r="G105" s="11">
        <v>0</v>
      </c>
      <c r="H105" s="26" t="str">
        <f>MID(Tabla_Gtos_Ingresos7[[#This Row],[Subcuenta]],1,4)</f>
        <v>6220</v>
      </c>
      <c r="I105" s="27">
        <f>VALUE(MID(Tabla_Gtos_Ingresos7[[#This Row],[4 digitos]],1,3))</f>
        <v>622</v>
      </c>
      <c r="J105" s="27">
        <f>VALUE(MID(Tabla_Gtos_Ingresos7[[#This Row],[3 digitos]],1,2))</f>
        <v>62</v>
      </c>
      <c r="K105" s="28" t="str">
        <f>VLOOKUP(Tabla_Gtos_Ingresos7[[#This Row],[3 digitos]],PGC_Gtos_e_Ingresos[],4,FALSE)</f>
        <v>7.a</v>
      </c>
      <c r="L105" s="30" t="str">
        <f>VLOOKUP(Tabla_Gtos_Ingresos7[[#This Row],[Grupo 1]],Tabla3[],4,FALSE)</f>
        <v>7. Otros Gastos de Explotación</v>
      </c>
      <c r="M105" s="30" t="str">
        <f>VLOOKUP(Tabla_Gtos_Ingresos7[[#This Row],[Grupo 1]],Tabla3[],5,FALSE)</f>
        <v>7.a Servicios Exteriores</v>
      </c>
      <c r="N105" s="28" t="str">
        <f>VLOOKUP(Tabla_Gtos_Ingresos7[[#This Row],[Grupo 1]],Tabla3[],10,FALSE)</f>
        <v>G</v>
      </c>
      <c r="O105" s="28" t="str">
        <f>VLOOKUP(Tabla_Gtos_Ingresos7[[#This Row],[Grupo 1]],Tabla3[],6,FALSE)</f>
        <v>Explotación</v>
      </c>
      <c r="P105" s="28">
        <f>VLOOKUP(Tabla_Gtos_Ingresos7[[#This Row],[Grupo 1]],Tabla3[],2,FALSE)</f>
        <v>7</v>
      </c>
      <c r="Q105" s="29" t="str">
        <f>VLOOKUP(Tabla_Gtos_Ingresos7[[#This Row],[3 digitos]],PGC_Gtos_e_Ingresos[],2,FALSE)</f>
        <v xml:space="preserve"> Reparaciones y conservación</v>
      </c>
      <c r="R105" s="30" t="str">
        <f>Tabla_Gtos_Ingresos7[[#This Row],[3 digitos]]&amp;"/"&amp;Tabla_Gtos_Ingresos7[[#This Row],[Nombre cuenta]]</f>
        <v>622/ Reparaciones y conservación</v>
      </c>
      <c r="S105" s="30">
        <f>YEAR(Tabla_Gtos_Ingresos7[[#This Row],[Fecha]])</f>
        <v>2010</v>
      </c>
      <c r="T105" s="27">
        <f>MONTH(Tabla_Gtos_Ingresos7[[#This Row],[Fecha]])</f>
        <v>10</v>
      </c>
      <c r="U105" s="30">
        <f>ROUNDUP(MONTH(Tabla_Gtos_Ingresos7[[#This Row],[Fecha]])/3, 0)</f>
        <v>4</v>
      </c>
      <c r="V105" s="30">
        <f>(Tabla_Gtos_Ingresos7[[#This Row],[Factor]]*Tabla_Gtos_Ingresos7[[#This Row],[Haber]])+(Tabla_Gtos_Ingresos7[[#This Row],[Factor]]*Tabla_Gtos_Ingresos7[[#This Row],[Debe]])</f>
        <v>-72.58</v>
      </c>
      <c r="W105" s="30">
        <f>VLOOKUP(Tabla_Gtos_Ingresos7[[#This Row],[3 digitos]],PGC_Gtos_e_Ingresos[],3,FALSE)</f>
        <v>-1</v>
      </c>
    </row>
    <row r="106" spans="1:23" x14ac:dyDescent="0.2">
      <c r="A106" s="1">
        <v>2320</v>
      </c>
      <c r="B106" s="12">
        <v>40464</v>
      </c>
      <c r="C106" s="14">
        <v>62400039</v>
      </c>
      <c r="D106" s="1" t="s">
        <v>16</v>
      </c>
      <c r="E106" s="2" t="s">
        <v>456</v>
      </c>
      <c r="F106" s="11">
        <v>25924.639999999999</v>
      </c>
      <c r="G106" s="11">
        <v>0</v>
      </c>
      <c r="H106" s="26" t="str">
        <f>MID(Tabla_Gtos_Ingresos7[[#This Row],[Subcuenta]],1,4)</f>
        <v>6240</v>
      </c>
      <c r="I106" s="27">
        <f>VALUE(MID(Tabla_Gtos_Ingresos7[[#This Row],[4 digitos]],1,3))</f>
        <v>624</v>
      </c>
      <c r="J106" s="27">
        <f>VALUE(MID(Tabla_Gtos_Ingresos7[[#This Row],[3 digitos]],1,2))</f>
        <v>62</v>
      </c>
      <c r="K106" s="28" t="str">
        <f>VLOOKUP(Tabla_Gtos_Ingresos7[[#This Row],[3 digitos]],PGC_Gtos_e_Ingresos[],4,FALSE)</f>
        <v>7.a</v>
      </c>
      <c r="L106" s="30" t="str">
        <f>VLOOKUP(Tabla_Gtos_Ingresos7[[#This Row],[Grupo 1]],Tabla3[],4,FALSE)</f>
        <v>7. Otros Gastos de Explotación</v>
      </c>
      <c r="M106" s="30" t="str">
        <f>VLOOKUP(Tabla_Gtos_Ingresos7[[#This Row],[Grupo 1]],Tabla3[],5,FALSE)</f>
        <v>7.a Servicios Exteriores</v>
      </c>
      <c r="N106" s="28" t="str">
        <f>VLOOKUP(Tabla_Gtos_Ingresos7[[#This Row],[Grupo 1]],Tabla3[],10,FALSE)</f>
        <v>G</v>
      </c>
      <c r="O106" s="28" t="str">
        <f>VLOOKUP(Tabla_Gtos_Ingresos7[[#This Row],[Grupo 1]],Tabla3[],6,FALSE)</f>
        <v>Explotación</v>
      </c>
      <c r="P106" s="28">
        <f>VLOOKUP(Tabla_Gtos_Ingresos7[[#This Row],[Grupo 1]],Tabla3[],2,FALSE)</f>
        <v>7</v>
      </c>
      <c r="Q106" s="29" t="str">
        <f>VLOOKUP(Tabla_Gtos_Ingresos7[[#This Row],[3 digitos]],PGC_Gtos_e_Ingresos[],2,FALSE)</f>
        <v xml:space="preserve"> Transportes</v>
      </c>
      <c r="R106" s="30" t="str">
        <f>Tabla_Gtos_Ingresos7[[#This Row],[3 digitos]]&amp;"/"&amp;Tabla_Gtos_Ingresos7[[#This Row],[Nombre cuenta]]</f>
        <v>624/ Transportes</v>
      </c>
      <c r="S106" s="30">
        <f>YEAR(Tabla_Gtos_Ingresos7[[#This Row],[Fecha]])</f>
        <v>2010</v>
      </c>
      <c r="T106" s="27">
        <f>MONTH(Tabla_Gtos_Ingresos7[[#This Row],[Fecha]])</f>
        <v>10</v>
      </c>
      <c r="U106" s="30">
        <f>ROUNDUP(MONTH(Tabla_Gtos_Ingresos7[[#This Row],[Fecha]])/3, 0)</f>
        <v>4</v>
      </c>
      <c r="V106" s="30">
        <f>(Tabla_Gtos_Ingresos7[[#This Row],[Factor]]*Tabla_Gtos_Ingresos7[[#This Row],[Haber]])+(Tabla_Gtos_Ingresos7[[#This Row],[Factor]]*Tabla_Gtos_Ingresos7[[#This Row],[Debe]])</f>
        <v>-25924.639999999999</v>
      </c>
      <c r="W106" s="30">
        <f>VLOOKUP(Tabla_Gtos_Ingresos7[[#This Row],[3 digitos]],PGC_Gtos_e_Ingresos[],3,FALSE)</f>
        <v>-1</v>
      </c>
    </row>
    <row r="107" spans="1:23" x14ac:dyDescent="0.2">
      <c r="A107" s="1">
        <v>2619</v>
      </c>
      <c r="B107" s="12">
        <v>40495</v>
      </c>
      <c r="C107" s="14">
        <v>70000201</v>
      </c>
      <c r="D107" s="1" t="s">
        <v>38</v>
      </c>
      <c r="E107" s="1" t="s">
        <v>544</v>
      </c>
      <c r="F107" s="11">
        <v>0</v>
      </c>
      <c r="G107" s="11">
        <v>106.7</v>
      </c>
      <c r="H107" s="26" t="str">
        <f>MID(Tabla_Gtos_Ingresos7[[#This Row],[Subcuenta]],1,4)</f>
        <v>7000</v>
      </c>
      <c r="I107" s="27">
        <f>VALUE(MID(Tabla_Gtos_Ingresos7[[#This Row],[4 digitos]],1,3))</f>
        <v>700</v>
      </c>
      <c r="J107" s="27">
        <f>VALUE(MID(Tabla_Gtos_Ingresos7[[#This Row],[3 digitos]],1,2))</f>
        <v>70</v>
      </c>
      <c r="K107" s="28" t="str">
        <f>VLOOKUP(Tabla_Gtos_Ingresos7[[#This Row],[3 digitos]],PGC_Gtos_e_Ingresos[],4,FALSE)</f>
        <v>1a</v>
      </c>
      <c r="L107" s="30" t="str">
        <f>VLOOKUP(Tabla_Gtos_Ingresos7[[#This Row],[Grupo 1]],Tabla3[],4,FALSE)</f>
        <v>1. Importe Neto Cifra de Negocios</v>
      </c>
      <c r="M107" s="30" t="str">
        <f>VLOOKUP(Tabla_Gtos_Ingresos7[[#This Row],[Grupo 1]],Tabla3[],5,FALSE)</f>
        <v>1.a Ventas</v>
      </c>
      <c r="N107" s="28" t="str">
        <f>VLOOKUP(Tabla_Gtos_Ingresos7[[#This Row],[Grupo 1]],Tabla3[],10,FALSE)</f>
        <v>I</v>
      </c>
      <c r="O107" s="28" t="str">
        <f>VLOOKUP(Tabla_Gtos_Ingresos7[[#This Row],[Grupo 1]],Tabla3[],6,FALSE)</f>
        <v>Explotación</v>
      </c>
      <c r="P107" s="28">
        <f>VLOOKUP(Tabla_Gtos_Ingresos7[[#This Row],[Grupo 1]],Tabla3[],2,FALSE)</f>
        <v>1</v>
      </c>
      <c r="Q107" s="29" t="str">
        <f>VLOOKUP(Tabla_Gtos_Ingresos7[[#This Row],[3 digitos]],PGC_Gtos_e_Ingresos[],2,FALSE)</f>
        <v xml:space="preserve"> Ventas de mercaderías</v>
      </c>
      <c r="R107" s="30" t="str">
        <f>Tabla_Gtos_Ingresos7[[#This Row],[3 digitos]]&amp;"/"&amp;Tabla_Gtos_Ingresos7[[#This Row],[Nombre cuenta]]</f>
        <v>700/ Ventas de mercaderías</v>
      </c>
      <c r="S107" s="30">
        <f>YEAR(Tabla_Gtos_Ingresos7[[#This Row],[Fecha]])</f>
        <v>2010</v>
      </c>
      <c r="T107" s="27">
        <f>MONTH(Tabla_Gtos_Ingresos7[[#This Row],[Fecha]])</f>
        <v>11</v>
      </c>
      <c r="U107" s="30">
        <f>ROUNDUP(MONTH(Tabla_Gtos_Ingresos7[[#This Row],[Fecha]])/3, 0)</f>
        <v>4</v>
      </c>
      <c r="V107" s="30">
        <f>(Tabla_Gtos_Ingresos7[[#This Row],[Factor]]*Tabla_Gtos_Ingresos7[[#This Row],[Haber]])+(Tabla_Gtos_Ingresos7[[#This Row],[Factor]]*Tabla_Gtos_Ingresos7[[#This Row],[Debe]])</f>
        <v>106.7</v>
      </c>
      <c r="W107" s="30">
        <f>VLOOKUP(Tabla_Gtos_Ingresos7[[#This Row],[3 digitos]],PGC_Gtos_e_Ingresos[],3,FALSE)</f>
        <v>1</v>
      </c>
    </row>
    <row r="108" spans="1:23" x14ac:dyDescent="0.2">
      <c r="A108" s="1">
        <v>64</v>
      </c>
      <c r="B108" s="12">
        <v>40192</v>
      </c>
      <c r="C108" s="14">
        <v>60800000</v>
      </c>
      <c r="D108" s="1" t="s">
        <v>13</v>
      </c>
      <c r="E108" s="1" t="s">
        <v>364</v>
      </c>
      <c r="F108" s="11">
        <v>0</v>
      </c>
      <c r="G108" s="11">
        <v>351.87</v>
      </c>
      <c r="H108" s="26" t="str">
        <f>MID(Tabla_Gtos_Ingresos7[[#This Row],[Subcuenta]],1,4)</f>
        <v>6080</v>
      </c>
      <c r="I108" s="27">
        <f>VALUE(MID(Tabla_Gtos_Ingresos7[[#This Row],[4 digitos]],1,3))</f>
        <v>608</v>
      </c>
      <c r="J108" s="27">
        <f>VALUE(MID(Tabla_Gtos_Ingresos7[[#This Row],[3 digitos]],1,2))</f>
        <v>60</v>
      </c>
      <c r="K108" s="28" t="str">
        <f>VLOOKUP(Tabla_Gtos_Ingresos7[[#This Row],[3 digitos]],PGC_Gtos_e_Ingresos[],4,FALSE)</f>
        <v>4.a</v>
      </c>
      <c r="L108" s="30" t="str">
        <f>VLOOKUP(Tabla_Gtos_Ingresos7[[#This Row],[Grupo 1]],Tabla3[],4,FALSE)</f>
        <v>4. Aprovisionamientos</v>
      </c>
      <c r="M108" s="30" t="str">
        <f>VLOOKUP(Tabla_Gtos_Ingresos7[[#This Row],[Grupo 1]],Tabla3[],5,FALSE)</f>
        <v>4.a Consumos de Mercaderias</v>
      </c>
      <c r="N108" s="28" t="str">
        <f>VLOOKUP(Tabla_Gtos_Ingresos7[[#This Row],[Grupo 1]],Tabla3[],10,FALSE)</f>
        <v>G</v>
      </c>
      <c r="O108" s="28" t="str">
        <f>VLOOKUP(Tabla_Gtos_Ingresos7[[#This Row],[Grupo 1]],Tabla3[],6,FALSE)</f>
        <v>Explotación</v>
      </c>
      <c r="P108" s="28">
        <f>VLOOKUP(Tabla_Gtos_Ingresos7[[#This Row],[Grupo 1]],Tabla3[],2,FALSE)</f>
        <v>4</v>
      </c>
      <c r="Q108" s="29" t="str">
        <f>VLOOKUP(Tabla_Gtos_Ingresos7[[#This Row],[3 digitos]],PGC_Gtos_e_Ingresos[],2,FALSE)</f>
        <v xml:space="preserve"> Devoluciones de compras y operaciones similares</v>
      </c>
      <c r="R108" s="30" t="str">
        <f>Tabla_Gtos_Ingresos7[[#This Row],[3 digitos]]&amp;"/"&amp;Tabla_Gtos_Ingresos7[[#This Row],[Nombre cuenta]]</f>
        <v>608/ Devoluciones de compras y operaciones similares</v>
      </c>
      <c r="S108" s="30">
        <f>YEAR(Tabla_Gtos_Ingresos7[[#This Row],[Fecha]])</f>
        <v>2010</v>
      </c>
      <c r="T108" s="27">
        <f>MONTH(Tabla_Gtos_Ingresos7[[#This Row],[Fecha]])</f>
        <v>1</v>
      </c>
      <c r="U108" s="30">
        <f>ROUNDUP(MONTH(Tabla_Gtos_Ingresos7[[#This Row],[Fecha]])/3, 0)</f>
        <v>1</v>
      </c>
      <c r="V108" s="30">
        <f>(Tabla_Gtos_Ingresos7[[#This Row],[Factor]]*Tabla_Gtos_Ingresos7[[#This Row],[Haber]])+(Tabla_Gtos_Ingresos7[[#This Row],[Factor]]*Tabla_Gtos_Ingresos7[[#This Row],[Debe]])</f>
        <v>351.87</v>
      </c>
      <c r="W108" s="30">
        <f>VLOOKUP(Tabla_Gtos_Ingresos7[[#This Row],[3 digitos]],PGC_Gtos_e_Ingresos[],3,FALSE)</f>
        <v>1</v>
      </c>
    </row>
    <row r="109" spans="1:23" x14ac:dyDescent="0.2">
      <c r="A109" s="1">
        <v>230</v>
      </c>
      <c r="B109" s="12">
        <v>40223</v>
      </c>
      <c r="C109" s="14">
        <v>60700003</v>
      </c>
      <c r="D109" s="1" t="s">
        <v>11</v>
      </c>
      <c r="E109" s="1" t="s">
        <v>319</v>
      </c>
      <c r="F109" s="11">
        <v>253.5</v>
      </c>
      <c r="G109" s="11">
        <v>0</v>
      </c>
      <c r="H109" s="26" t="str">
        <f>MID(Tabla_Gtos_Ingresos7[[#This Row],[Subcuenta]],1,4)</f>
        <v>6070</v>
      </c>
      <c r="I109" s="27">
        <f>VALUE(MID(Tabla_Gtos_Ingresos7[[#This Row],[4 digitos]],1,3))</f>
        <v>607</v>
      </c>
      <c r="J109" s="27">
        <f>VALUE(MID(Tabla_Gtos_Ingresos7[[#This Row],[3 digitos]],1,2))</f>
        <v>60</v>
      </c>
      <c r="K109" s="28" t="str">
        <f>VLOOKUP(Tabla_Gtos_Ingresos7[[#This Row],[3 digitos]],PGC_Gtos_e_Ingresos[],4,FALSE)</f>
        <v>4.c</v>
      </c>
      <c r="L109" s="30" t="str">
        <f>VLOOKUP(Tabla_Gtos_Ingresos7[[#This Row],[Grupo 1]],Tabla3[],4,FALSE)</f>
        <v>4. Aprovisionamientos</v>
      </c>
      <c r="M109" s="30" t="str">
        <f>VLOOKUP(Tabla_Gtos_Ingresos7[[#This Row],[Grupo 1]],Tabla3[],5,FALSE)</f>
        <v>4.c Trabajos Realizados por Otras Empresas</v>
      </c>
      <c r="N109" s="28" t="str">
        <f>VLOOKUP(Tabla_Gtos_Ingresos7[[#This Row],[Grupo 1]],Tabla3[],10,FALSE)</f>
        <v>G</v>
      </c>
      <c r="O109" s="28" t="str">
        <f>VLOOKUP(Tabla_Gtos_Ingresos7[[#This Row],[Grupo 1]],Tabla3[],6,FALSE)</f>
        <v>Explotación</v>
      </c>
      <c r="P109" s="28">
        <f>VLOOKUP(Tabla_Gtos_Ingresos7[[#This Row],[Grupo 1]],Tabla3[],2,FALSE)</f>
        <v>4</v>
      </c>
      <c r="Q109" s="29" t="str">
        <f>VLOOKUP(Tabla_Gtos_Ingresos7[[#This Row],[3 digitos]],PGC_Gtos_e_Ingresos[],2,FALSE)</f>
        <v xml:space="preserve"> Trabajos realizados por otras empresas</v>
      </c>
      <c r="R109" s="30" t="str">
        <f>Tabla_Gtos_Ingresos7[[#This Row],[3 digitos]]&amp;"/"&amp;Tabla_Gtos_Ingresos7[[#This Row],[Nombre cuenta]]</f>
        <v>607/ Trabajos realizados por otras empresas</v>
      </c>
      <c r="S109" s="30">
        <f>YEAR(Tabla_Gtos_Ingresos7[[#This Row],[Fecha]])</f>
        <v>2010</v>
      </c>
      <c r="T109" s="27">
        <f>MONTH(Tabla_Gtos_Ingresos7[[#This Row],[Fecha]])</f>
        <v>2</v>
      </c>
      <c r="U109" s="30">
        <f>ROUNDUP(MONTH(Tabla_Gtos_Ingresos7[[#This Row],[Fecha]])/3, 0)</f>
        <v>1</v>
      </c>
      <c r="V109" s="30">
        <f>(Tabla_Gtos_Ingresos7[[#This Row],[Factor]]*Tabla_Gtos_Ingresos7[[#This Row],[Haber]])+(Tabla_Gtos_Ingresos7[[#This Row],[Factor]]*Tabla_Gtos_Ingresos7[[#This Row],[Debe]])</f>
        <v>-253.5</v>
      </c>
      <c r="W109" s="30">
        <f>VLOOKUP(Tabla_Gtos_Ingresos7[[#This Row],[3 digitos]],PGC_Gtos_e_Ingresos[],3,FALSE)</f>
        <v>-1</v>
      </c>
    </row>
    <row r="110" spans="1:23" x14ac:dyDescent="0.2">
      <c r="A110" s="1">
        <v>223</v>
      </c>
      <c r="B110" s="12">
        <v>40223</v>
      </c>
      <c r="C110" s="14">
        <v>70000018</v>
      </c>
      <c r="D110" s="1" t="s">
        <v>38</v>
      </c>
      <c r="E110" s="1" t="s">
        <v>515</v>
      </c>
      <c r="F110" s="11">
        <v>0</v>
      </c>
      <c r="G110" s="11">
        <v>2192.67</v>
      </c>
      <c r="H110" s="26" t="str">
        <f>MID(Tabla_Gtos_Ingresos7[[#This Row],[Subcuenta]],1,4)</f>
        <v>7000</v>
      </c>
      <c r="I110" s="27">
        <f>VALUE(MID(Tabla_Gtos_Ingresos7[[#This Row],[4 digitos]],1,3))</f>
        <v>700</v>
      </c>
      <c r="J110" s="27">
        <f>VALUE(MID(Tabla_Gtos_Ingresos7[[#This Row],[3 digitos]],1,2))</f>
        <v>70</v>
      </c>
      <c r="K110" s="28" t="str">
        <f>VLOOKUP(Tabla_Gtos_Ingresos7[[#This Row],[3 digitos]],PGC_Gtos_e_Ingresos[],4,FALSE)</f>
        <v>1a</v>
      </c>
      <c r="L110" s="30" t="str">
        <f>VLOOKUP(Tabla_Gtos_Ingresos7[[#This Row],[Grupo 1]],Tabla3[],4,FALSE)</f>
        <v>1. Importe Neto Cifra de Negocios</v>
      </c>
      <c r="M110" s="30" t="str">
        <f>VLOOKUP(Tabla_Gtos_Ingresos7[[#This Row],[Grupo 1]],Tabla3[],5,FALSE)</f>
        <v>1.a Ventas</v>
      </c>
      <c r="N110" s="28" t="str">
        <f>VLOOKUP(Tabla_Gtos_Ingresos7[[#This Row],[Grupo 1]],Tabla3[],10,FALSE)</f>
        <v>I</v>
      </c>
      <c r="O110" s="28" t="str">
        <f>VLOOKUP(Tabla_Gtos_Ingresos7[[#This Row],[Grupo 1]],Tabla3[],6,FALSE)</f>
        <v>Explotación</v>
      </c>
      <c r="P110" s="28">
        <f>VLOOKUP(Tabla_Gtos_Ingresos7[[#This Row],[Grupo 1]],Tabla3[],2,FALSE)</f>
        <v>1</v>
      </c>
      <c r="Q110" s="29" t="str">
        <f>VLOOKUP(Tabla_Gtos_Ingresos7[[#This Row],[3 digitos]],PGC_Gtos_e_Ingresos[],2,FALSE)</f>
        <v xml:space="preserve"> Ventas de mercaderías</v>
      </c>
      <c r="R110" s="30" t="str">
        <f>Tabla_Gtos_Ingresos7[[#This Row],[3 digitos]]&amp;"/"&amp;Tabla_Gtos_Ingresos7[[#This Row],[Nombre cuenta]]</f>
        <v>700/ Ventas de mercaderías</v>
      </c>
      <c r="S110" s="30">
        <f>YEAR(Tabla_Gtos_Ingresos7[[#This Row],[Fecha]])</f>
        <v>2010</v>
      </c>
      <c r="T110" s="27">
        <f>MONTH(Tabla_Gtos_Ingresos7[[#This Row],[Fecha]])</f>
        <v>2</v>
      </c>
      <c r="U110" s="30">
        <f>ROUNDUP(MONTH(Tabla_Gtos_Ingresos7[[#This Row],[Fecha]])/3, 0)</f>
        <v>1</v>
      </c>
      <c r="V110" s="30">
        <f>(Tabla_Gtos_Ingresos7[[#This Row],[Factor]]*Tabla_Gtos_Ingresos7[[#This Row],[Haber]])+(Tabla_Gtos_Ingresos7[[#This Row],[Factor]]*Tabla_Gtos_Ingresos7[[#This Row],[Debe]])</f>
        <v>2192.67</v>
      </c>
      <c r="W110" s="30">
        <f>VLOOKUP(Tabla_Gtos_Ingresos7[[#This Row],[3 digitos]],PGC_Gtos_e_Ingresos[],3,FALSE)</f>
        <v>1</v>
      </c>
    </row>
    <row r="111" spans="1:23" x14ac:dyDescent="0.2">
      <c r="A111" s="1">
        <v>224</v>
      </c>
      <c r="B111" s="12">
        <v>40223</v>
      </c>
      <c r="C111" s="14">
        <v>70800000</v>
      </c>
      <c r="D111" s="1" t="s">
        <v>58</v>
      </c>
      <c r="E111" s="1" t="s">
        <v>518</v>
      </c>
      <c r="F111" s="11">
        <v>1040</v>
      </c>
      <c r="G111" s="11">
        <v>0</v>
      </c>
      <c r="H111" s="26" t="str">
        <f>MID(Tabla_Gtos_Ingresos7[[#This Row],[Subcuenta]],1,4)</f>
        <v>7080</v>
      </c>
      <c r="I111" s="27">
        <f>VALUE(MID(Tabla_Gtos_Ingresos7[[#This Row],[4 digitos]],1,3))</f>
        <v>708</v>
      </c>
      <c r="J111" s="27">
        <f>VALUE(MID(Tabla_Gtos_Ingresos7[[#This Row],[3 digitos]],1,2))</f>
        <v>70</v>
      </c>
      <c r="K111" s="28" t="str">
        <f>VLOOKUP(Tabla_Gtos_Ingresos7[[#This Row],[3 digitos]],PGC_Gtos_e_Ingresos[],4,FALSE)</f>
        <v>1a</v>
      </c>
      <c r="L111" s="30" t="str">
        <f>VLOOKUP(Tabla_Gtos_Ingresos7[[#This Row],[Grupo 1]],Tabla3[],4,FALSE)</f>
        <v>1. Importe Neto Cifra de Negocios</v>
      </c>
      <c r="M111" s="30" t="str">
        <f>VLOOKUP(Tabla_Gtos_Ingresos7[[#This Row],[Grupo 1]],Tabla3[],5,FALSE)</f>
        <v>1.a Ventas</v>
      </c>
      <c r="N111" s="28" t="str">
        <f>VLOOKUP(Tabla_Gtos_Ingresos7[[#This Row],[Grupo 1]],Tabla3[],10,FALSE)</f>
        <v>I</v>
      </c>
      <c r="O111" s="28" t="str">
        <f>VLOOKUP(Tabla_Gtos_Ingresos7[[#This Row],[Grupo 1]],Tabla3[],6,FALSE)</f>
        <v>Explotación</v>
      </c>
      <c r="P111" s="28">
        <f>VLOOKUP(Tabla_Gtos_Ingresos7[[#This Row],[Grupo 1]],Tabla3[],2,FALSE)</f>
        <v>1</v>
      </c>
      <c r="Q111" s="29" t="str">
        <f>VLOOKUP(Tabla_Gtos_Ingresos7[[#This Row],[3 digitos]],PGC_Gtos_e_Ingresos[],2,FALSE)</f>
        <v xml:space="preserve"> Devoluciones de ventas y operaciones similares</v>
      </c>
      <c r="R111" s="30" t="str">
        <f>Tabla_Gtos_Ingresos7[[#This Row],[3 digitos]]&amp;"/"&amp;Tabla_Gtos_Ingresos7[[#This Row],[Nombre cuenta]]</f>
        <v>708/ Devoluciones de ventas y operaciones similares</v>
      </c>
      <c r="S111" s="30">
        <f>YEAR(Tabla_Gtos_Ingresos7[[#This Row],[Fecha]])</f>
        <v>2010</v>
      </c>
      <c r="T111" s="27">
        <f>MONTH(Tabla_Gtos_Ingresos7[[#This Row],[Fecha]])</f>
        <v>2</v>
      </c>
      <c r="U111" s="30">
        <f>ROUNDUP(MONTH(Tabla_Gtos_Ingresos7[[#This Row],[Fecha]])/3, 0)</f>
        <v>1</v>
      </c>
      <c r="V111" s="30">
        <f>(Tabla_Gtos_Ingresos7[[#This Row],[Factor]]*Tabla_Gtos_Ingresos7[[#This Row],[Haber]])+(Tabla_Gtos_Ingresos7[[#This Row],[Factor]]*Tabla_Gtos_Ingresos7[[#This Row],[Debe]])</f>
        <v>-1040</v>
      </c>
      <c r="W111" s="30">
        <f>VLOOKUP(Tabla_Gtos_Ingresos7[[#This Row],[3 digitos]],PGC_Gtos_e_Ingresos[],3,FALSE)</f>
        <v>-1</v>
      </c>
    </row>
    <row r="112" spans="1:23" x14ac:dyDescent="0.2">
      <c r="A112" s="1">
        <v>225</v>
      </c>
      <c r="B112" s="12">
        <v>40223</v>
      </c>
      <c r="C112" s="14">
        <v>70800001</v>
      </c>
      <c r="D112" s="1" t="s">
        <v>58</v>
      </c>
      <c r="E112" s="1" t="s">
        <v>519</v>
      </c>
      <c r="F112" s="11">
        <v>1152.67</v>
      </c>
      <c r="G112" s="11">
        <v>0</v>
      </c>
      <c r="H112" s="26" t="str">
        <f>MID(Tabla_Gtos_Ingresos7[[#This Row],[Subcuenta]],1,4)</f>
        <v>7080</v>
      </c>
      <c r="I112" s="27">
        <f>VALUE(MID(Tabla_Gtos_Ingresos7[[#This Row],[4 digitos]],1,3))</f>
        <v>708</v>
      </c>
      <c r="J112" s="27">
        <f>VALUE(MID(Tabla_Gtos_Ingresos7[[#This Row],[3 digitos]],1,2))</f>
        <v>70</v>
      </c>
      <c r="K112" s="28" t="str">
        <f>VLOOKUP(Tabla_Gtos_Ingresos7[[#This Row],[3 digitos]],PGC_Gtos_e_Ingresos[],4,FALSE)</f>
        <v>1a</v>
      </c>
      <c r="L112" s="30" t="str">
        <f>VLOOKUP(Tabla_Gtos_Ingresos7[[#This Row],[Grupo 1]],Tabla3[],4,FALSE)</f>
        <v>1. Importe Neto Cifra de Negocios</v>
      </c>
      <c r="M112" s="30" t="str">
        <f>VLOOKUP(Tabla_Gtos_Ingresos7[[#This Row],[Grupo 1]],Tabla3[],5,FALSE)</f>
        <v>1.a Ventas</v>
      </c>
      <c r="N112" s="28" t="str">
        <f>VLOOKUP(Tabla_Gtos_Ingresos7[[#This Row],[Grupo 1]],Tabla3[],10,FALSE)</f>
        <v>I</v>
      </c>
      <c r="O112" s="28" t="str">
        <f>VLOOKUP(Tabla_Gtos_Ingresos7[[#This Row],[Grupo 1]],Tabla3[],6,FALSE)</f>
        <v>Explotación</v>
      </c>
      <c r="P112" s="28">
        <f>VLOOKUP(Tabla_Gtos_Ingresos7[[#This Row],[Grupo 1]],Tabla3[],2,FALSE)</f>
        <v>1</v>
      </c>
      <c r="Q112" s="29" t="str">
        <f>VLOOKUP(Tabla_Gtos_Ingresos7[[#This Row],[3 digitos]],PGC_Gtos_e_Ingresos[],2,FALSE)</f>
        <v xml:space="preserve"> Devoluciones de ventas y operaciones similares</v>
      </c>
      <c r="R112" s="30" t="str">
        <f>Tabla_Gtos_Ingresos7[[#This Row],[3 digitos]]&amp;"/"&amp;Tabla_Gtos_Ingresos7[[#This Row],[Nombre cuenta]]</f>
        <v>708/ Devoluciones de ventas y operaciones similares</v>
      </c>
      <c r="S112" s="30">
        <f>YEAR(Tabla_Gtos_Ingresos7[[#This Row],[Fecha]])</f>
        <v>2010</v>
      </c>
      <c r="T112" s="27">
        <f>MONTH(Tabla_Gtos_Ingresos7[[#This Row],[Fecha]])</f>
        <v>2</v>
      </c>
      <c r="U112" s="30">
        <f>ROUNDUP(MONTH(Tabla_Gtos_Ingresos7[[#This Row],[Fecha]])/3, 0)</f>
        <v>1</v>
      </c>
      <c r="V112" s="30">
        <f>(Tabla_Gtos_Ingresos7[[#This Row],[Factor]]*Tabla_Gtos_Ingresos7[[#This Row],[Haber]])+(Tabla_Gtos_Ingresos7[[#This Row],[Factor]]*Tabla_Gtos_Ingresos7[[#This Row],[Debe]])</f>
        <v>-1152.67</v>
      </c>
      <c r="W112" s="30">
        <f>VLOOKUP(Tabla_Gtos_Ingresos7[[#This Row],[3 digitos]],PGC_Gtos_e_Ingresos[],3,FALSE)</f>
        <v>-1</v>
      </c>
    </row>
    <row r="113" spans="1:23" x14ac:dyDescent="0.2">
      <c r="A113" s="1">
        <v>660</v>
      </c>
      <c r="B113" s="12">
        <v>40282</v>
      </c>
      <c r="C113" s="14">
        <v>62200019</v>
      </c>
      <c r="D113" s="1" t="s">
        <v>14</v>
      </c>
      <c r="E113" s="1" t="s">
        <v>375</v>
      </c>
      <c r="F113" s="11">
        <v>641.20000000000005</v>
      </c>
      <c r="G113" s="11">
        <v>0</v>
      </c>
      <c r="H113" s="26" t="str">
        <f>MID(Tabla_Gtos_Ingresos7[[#This Row],[Subcuenta]],1,4)</f>
        <v>6220</v>
      </c>
      <c r="I113" s="27">
        <f>VALUE(MID(Tabla_Gtos_Ingresos7[[#This Row],[4 digitos]],1,3))</f>
        <v>622</v>
      </c>
      <c r="J113" s="27">
        <f>VALUE(MID(Tabla_Gtos_Ingresos7[[#This Row],[3 digitos]],1,2))</f>
        <v>62</v>
      </c>
      <c r="K113" s="28" t="str">
        <f>VLOOKUP(Tabla_Gtos_Ingresos7[[#This Row],[3 digitos]],PGC_Gtos_e_Ingresos[],4,FALSE)</f>
        <v>7.a</v>
      </c>
      <c r="L113" s="30" t="str">
        <f>VLOOKUP(Tabla_Gtos_Ingresos7[[#This Row],[Grupo 1]],Tabla3[],4,FALSE)</f>
        <v>7. Otros Gastos de Explotación</v>
      </c>
      <c r="M113" s="30" t="str">
        <f>VLOOKUP(Tabla_Gtos_Ingresos7[[#This Row],[Grupo 1]],Tabla3[],5,FALSE)</f>
        <v>7.a Servicios Exteriores</v>
      </c>
      <c r="N113" s="28" t="str">
        <f>VLOOKUP(Tabla_Gtos_Ingresos7[[#This Row],[Grupo 1]],Tabla3[],10,FALSE)</f>
        <v>G</v>
      </c>
      <c r="O113" s="28" t="str">
        <f>VLOOKUP(Tabla_Gtos_Ingresos7[[#This Row],[Grupo 1]],Tabla3[],6,FALSE)</f>
        <v>Explotación</v>
      </c>
      <c r="P113" s="28">
        <f>VLOOKUP(Tabla_Gtos_Ingresos7[[#This Row],[Grupo 1]],Tabla3[],2,FALSE)</f>
        <v>7</v>
      </c>
      <c r="Q113" s="29" t="str">
        <f>VLOOKUP(Tabla_Gtos_Ingresos7[[#This Row],[3 digitos]],PGC_Gtos_e_Ingresos[],2,FALSE)</f>
        <v xml:space="preserve"> Reparaciones y conservación</v>
      </c>
      <c r="R113" s="30" t="str">
        <f>Tabla_Gtos_Ingresos7[[#This Row],[3 digitos]]&amp;"/"&amp;Tabla_Gtos_Ingresos7[[#This Row],[Nombre cuenta]]</f>
        <v>622/ Reparaciones y conservación</v>
      </c>
      <c r="S113" s="30">
        <f>YEAR(Tabla_Gtos_Ingresos7[[#This Row],[Fecha]])</f>
        <v>2010</v>
      </c>
      <c r="T113" s="27">
        <f>MONTH(Tabla_Gtos_Ingresos7[[#This Row],[Fecha]])</f>
        <v>4</v>
      </c>
      <c r="U113" s="30">
        <f>ROUNDUP(MONTH(Tabla_Gtos_Ingresos7[[#This Row],[Fecha]])/3, 0)</f>
        <v>2</v>
      </c>
      <c r="V113" s="30">
        <f>(Tabla_Gtos_Ingresos7[[#This Row],[Factor]]*Tabla_Gtos_Ingresos7[[#This Row],[Haber]])+(Tabla_Gtos_Ingresos7[[#This Row],[Factor]]*Tabla_Gtos_Ingresos7[[#This Row],[Debe]])</f>
        <v>-641.20000000000005</v>
      </c>
      <c r="W113" s="30">
        <f>VLOOKUP(Tabla_Gtos_Ingresos7[[#This Row],[3 digitos]],PGC_Gtos_e_Ingresos[],3,FALSE)</f>
        <v>-1</v>
      </c>
    </row>
    <row r="114" spans="1:23" x14ac:dyDescent="0.2">
      <c r="A114" s="1">
        <v>1765</v>
      </c>
      <c r="B114" s="12">
        <v>40404</v>
      </c>
      <c r="C114" s="14">
        <v>62200052</v>
      </c>
      <c r="D114" s="1" t="s">
        <v>14</v>
      </c>
      <c r="E114" s="2" t="s">
        <v>702</v>
      </c>
      <c r="F114" s="11">
        <v>2240.71</v>
      </c>
      <c r="G114" s="11">
        <v>0</v>
      </c>
      <c r="H114" s="26" t="str">
        <f>MID(Tabla_Gtos_Ingresos7[[#This Row],[Subcuenta]],1,4)</f>
        <v>6220</v>
      </c>
      <c r="I114" s="27">
        <f>VALUE(MID(Tabla_Gtos_Ingresos7[[#This Row],[4 digitos]],1,3))</f>
        <v>622</v>
      </c>
      <c r="J114" s="27">
        <f>VALUE(MID(Tabla_Gtos_Ingresos7[[#This Row],[3 digitos]],1,2))</f>
        <v>62</v>
      </c>
      <c r="K114" s="28" t="str">
        <f>VLOOKUP(Tabla_Gtos_Ingresos7[[#This Row],[3 digitos]],PGC_Gtos_e_Ingresos[],4,FALSE)</f>
        <v>7.a</v>
      </c>
      <c r="L114" s="30" t="str">
        <f>VLOOKUP(Tabla_Gtos_Ingresos7[[#This Row],[Grupo 1]],Tabla3[],4,FALSE)</f>
        <v>7. Otros Gastos de Explotación</v>
      </c>
      <c r="M114" s="30" t="str">
        <f>VLOOKUP(Tabla_Gtos_Ingresos7[[#This Row],[Grupo 1]],Tabla3[],5,FALSE)</f>
        <v>7.a Servicios Exteriores</v>
      </c>
      <c r="N114" s="28" t="str">
        <f>VLOOKUP(Tabla_Gtos_Ingresos7[[#This Row],[Grupo 1]],Tabla3[],10,FALSE)</f>
        <v>G</v>
      </c>
      <c r="O114" s="28" t="str">
        <f>VLOOKUP(Tabla_Gtos_Ingresos7[[#This Row],[Grupo 1]],Tabla3[],6,FALSE)</f>
        <v>Explotación</v>
      </c>
      <c r="P114" s="28">
        <f>VLOOKUP(Tabla_Gtos_Ingresos7[[#This Row],[Grupo 1]],Tabla3[],2,FALSE)</f>
        <v>7</v>
      </c>
      <c r="Q114" s="29" t="str">
        <f>VLOOKUP(Tabla_Gtos_Ingresos7[[#This Row],[3 digitos]],PGC_Gtos_e_Ingresos[],2,FALSE)</f>
        <v xml:space="preserve"> Reparaciones y conservación</v>
      </c>
      <c r="R114" s="30" t="str">
        <f>Tabla_Gtos_Ingresos7[[#This Row],[3 digitos]]&amp;"/"&amp;Tabla_Gtos_Ingresos7[[#This Row],[Nombre cuenta]]</f>
        <v>622/ Reparaciones y conservación</v>
      </c>
      <c r="S114" s="30">
        <f>YEAR(Tabla_Gtos_Ingresos7[[#This Row],[Fecha]])</f>
        <v>2010</v>
      </c>
      <c r="T114" s="27">
        <f>MONTH(Tabla_Gtos_Ingresos7[[#This Row],[Fecha]])</f>
        <v>8</v>
      </c>
      <c r="U114" s="30">
        <f>ROUNDUP(MONTH(Tabla_Gtos_Ingresos7[[#This Row],[Fecha]])/3, 0)</f>
        <v>3</v>
      </c>
      <c r="V114" s="30">
        <f>(Tabla_Gtos_Ingresos7[[#This Row],[Factor]]*Tabla_Gtos_Ingresos7[[#This Row],[Haber]])+(Tabla_Gtos_Ingresos7[[#This Row],[Factor]]*Tabla_Gtos_Ingresos7[[#This Row],[Debe]])</f>
        <v>-2240.71</v>
      </c>
      <c r="W114" s="30">
        <f>VLOOKUP(Tabla_Gtos_Ingresos7[[#This Row],[3 digitos]],PGC_Gtos_e_Ingresos[],3,FALSE)</f>
        <v>-1</v>
      </c>
    </row>
    <row r="115" spans="1:23" x14ac:dyDescent="0.2">
      <c r="A115" s="1">
        <v>2638</v>
      </c>
      <c r="B115" s="12">
        <v>40496</v>
      </c>
      <c r="C115" s="14">
        <v>62900015</v>
      </c>
      <c r="D115" s="1" t="s">
        <v>21</v>
      </c>
      <c r="E115" s="1" t="s">
        <v>509</v>
      </c>
      <c r="F115" s="11">
        <v>662.4</v>
      </c>
      <c r="G115" s="11">
        <v>0</v>
      </c>
      <c r="H115" s="26" t="str">
        <f>MID(Tabla_Gtos_Ingresos7[[#This Row],[Subcuenta]],1,4)</f>
        <v>6290</v>
      </c>
      <c r="I115" s="27">
        <f>VALUE(MID(Tabla_Gtos_Ingresos7[[#This Row],[4 digitos]],1,3))</f>
        <v>629</v>
      </c>
      <c r="J115" s="27">
        <f>VALUE(MID(Tabla_Gtos_Ingresos7[[#This Row],[3 digitos]],1,2))</f>
        <v>62</v>
      </c>
      <c r="K115" s="28" t="str">
        <f>VLOOKUP(Tabla_Gtos_Ingresos7[[#This Row],[3 digitos]],PGC_Gtos_e_Ingresos[],4,FALSE)</f>
        <v>7.a</v>
      </c>
      <c r="L115" s="30" t="str">
        <f>VLOOKUP(Tabla_Gtos_Ingresos7[[#This Row],[Grupo 1]],Tabla3[],4,FALSE)</f>
        <v>7. Otros Gastos de Explotación</v>
      </c>
      <c r="M115" s="30" t="str">
        <f>VLOOKUP(Tabla_Gtos_Ingresos7[[#This Row],[Grupo 1]],Tabla3[],5,FALSE)</f>
        <v>7.a Servicios Exteriores</v>
      </c>
      <c r="N115" s="28" t="str">
        <f>VLOOKUP(Tabla_Gtos_Ingresos7[[#This Row],[Grupo 1]],Tabla3[],10,FALSE)</f>
        <v>G</v>
      </c>
      <c r="O115" s="28" t="str">
        <f>VLOOKUP(Tabla_Gtos_Ingresos7[[#This Row],[Grupo 1]],Tabla3[],6,FALSE)</f>
        <v>Explotación</v>
      </c>
      <c r="P115" s="28">
        <f>VLOOKUP(Tabla_Gtos_Ingresos7[[#This Row],[Grupo 1]],Tabla3[],2,FALSE)</f>
        <v>7</v>
      </c>
      <c r="Q115" s="29" t="str">
        <f>VLOOKUP(Tabla_Gtos_Ingresos7[[#This Row],[3 digitos]],PGC_Gtos_e_Ingresos[],2,FALSE)</f>
        <v xml:space="preserve"> Otros servicios</v>
      </c>
      <c r="R115" s="30" t="str">
        <f>Tabla_Gtos_Ingresos7[[#This Row],[3 digitos]]&amp;"/"&amp;Tabla_Gtos_Ingresos7[[#This Row],[Nombre cuenta]]</f>
        <v>629/ Otros servicios</v>
      </c>
      <c r="S115" s="30">
        <f>YEAR(Tabla_Gtos_Ingresos7[[#This Row],[Fecha]])</f>
        <v>2010</v>
      </c>
      <c r="T115" s="27">
        <f>MONTH(Tabla_Gtos_Ingresos7[[#This Row],[Fecha]])</f>
        <v>11</v>
      </c>
      <c r="U115" s="30">
        <f>ROUNDUP(MONTH(Tabla_Gtos_Ingresos7[[#This Row],[Fecha]])/3, 0)</f>
        <v>4</v>
      </c>
      <c r="V115" s="30">
        <f>(Tabla_Gtos_Ingresos7[[#This Row],[Factor]]*Tabla_Gtos_Ingresos7[[#This Row],[Haber]])+(Tabla_Gtos_Ingresos7[[#This Row],[Factor]]*Tabla_Gtos_Ingresos7[[#This Row],[Debe]])</f>
        <v>-662.4</v>
      </c>
      <c r="W115" s="30">
        <f>VLOOKUP(Tabla_Gtos_Ingresos7[[#This Row],[3 digitos]],PGC_Gtos_e_Ingresos[],3,FALSE)</f>
        <v>-1</v>
      </c>
    </row>
    <row r="116" spans="1:23" x14ac:dyDescent="0.2">
      <c r="A116" s="1">
        <v>445</v>
      </c>
      <c r="B116" s="12">
        <v>40252</v>
      </c>
      <c r="C116" s="14">
        <v>62200016</v>
      </c>
      <c r="D116" s="1" t="s">
        <v>14</v>
      </c>
      <c r="E116" s="1" t="s">
        <v>901</v>
      </c>
      <c r="F116" s="11">
        <v>1600.66</v>
      </c>
      <c r="G116" s="11">
        <v>0</v>
      </c>
      <c r="H116" s="26" t="str">
        <f>MID(Tabla_Gtos_Ingresos7[[#This Row],[Subcuenta]],1,4)</f>
        <v>6220</v>
      </c>
      <c r="I116" s="27">
        <f>VALUE(MID(Tabla_Gtos_Ingresos7[[#This Row],[4 digitos]],1,3))</f>
        <v>622</v>
      </c>
      <c r="J116" s="27">
        <f>VALUE(MID(Tabla_Gtos_Ingresos7[[#This Row],[3 digitos]],1,2))</f>
        <v>62</v>
      </c>
      <c r="K116" s="28" t="str">
        <f>VLOOKUP(Tabla_Gtos_Ingresos7[[#This Row],[3 digitos]],PGC_Gtos_e_Ingresos[],4,FALSE)</f>
        <v>7.a</v>
      </c>
      <c r="L116" s="30" t="str">
        <f>VLOOKUP(Tabla_Gtos_Ingresos7[[#This Row],[Grupo 1]],Tabla3[],4,FALSE)</f>
        <v>7. Otros Gastos de Explotación</v>
      </c>
      <c r="M116" s="30" t="str">
        <f>VLOOKUP(Tabla_Gtos_Ingresos7[[#This Row],[Grupo 1]],Tabla3[],5,FALSE)</f>
        <v>7.a Servicios Exteriores</v>
      </c>
      <c r="N116" s="28" t="str">
        <f>VLOOKUP(Tabla_Gtos_Ingresos7[[#This Row],[Grupo 1]],Tabla3[],10,FALSE)</f>
        <v>G</v>
      </c>
      <c r="O116" s="28" t="str">
        <f>VLOOKUP(Tabla_Gtos_Ingresos7[[#This Row],[Grupo 1]],Tabla3[],6,FALSE)</f>
        <v>Explotación</v>
      </c>
      <c r="P116" s="28">
        <f>VLOOKUP(Tabla_Gtos_Ingresos7[[#This Row],[Grupo 1]],Tabla3[],2,FALSE)</f>
        <v>7</v>
      </c>
      <c r="Q116" s="29" t="str">
        <f>VLOOKUP(Tabla_Gtos_Ingresos7[[#This Row],[3 digitos]],PGC_Gtos_e_Ingresos[],2,FALSE)</f>
        <v xml:space="preserve"> Reparaciones y conservación</v>
      </c>
      <c r="R116" s="30" t="str">
        <f>Tabla_Gtos_Ingresos7[[#This Row],[3 digitos]]&amp;"/"&amp;Tabla_Gtos_Ingresos7[[#This Row],[Nombre cuenta]]</f>
        <v>622/ Reparaciones y conservación</v>
      </c>
      <c r="S116" s="30">
        <f>YEAR(Tabla_Gtos_Ingresos7[[#This Row],[Fecha]])</f>
        <v>2010</v>
      </c>
      <c r="T116" s="27">
        <f>MONTH(Tabla_Gtos_Ingresos7[[#This Row],[Fecha]])</f>
        <v>3</v>
      </c>
      <c r="U116" s="30">
        <f>ROUNDUP(MONTH(Tabla_Gtos_Ingresos7[[#This Row],[Fecha]])/3, 0)</f>
        <v>1</v>
      </c>
      <c r="V116" s="30">
        <f>(Tabla_Gtos_Ingresos7[[#This Row],[Factor]]*Tabla_Gtos_Ingresos7[[#This Row],[Haber]])+(Tabla_Gtos_Ingresos7[[#This Row],[Factor]]*Tabla_Gtos_Ingresos7[[#This Row],[Debe]])</f>
        <v>-1600.66</v>
      </c>
      <c r="W116" s="30">
        <f>VLOOKUP(Tabla_Gtos_Ingresos7[[#This Row],[3 digitos]],PGC_Gtos_e_Ingresos[],3,FALSE)</f>
        <v>-1</v>
      </c>
    </row>
    <row r="117" spans="1:23" x14ac:dyDescent="0.2">
      <c r="A117" s="1">
        <v>662</v>
      </c>
      <c r="B117" s="12">
        <v>40283</v>
      </c>
      <c r="C117" s="14">
        <v>62900002</v>
      </c>
      <c r="D117" s="1" t="s">
        <v>21</v>
      </c>
      <c r="E117" s="1" t="s">
        <v>504</v>
      </c>
      <c r="F117" s="11">
        <v>818.43</v>
      </c>
      <c r="G117" s="11">
        <v>0</v>
      </c>
      <c r="H117" s="26" t="str">
        <f>MID(Tabla_Gtos_Ingresos7[[#This Row],[Subcuenta]],1,4)</f>
        <v>6290</v>
      </c>
      <c r="I117" s="27">
        <f>VALUE(MID(Tabla_Gtos_Ingresos7[[#This Row],[4 digitos]],1,3))</f>
        <v>629</v>
      </c>
      <c r="J117" s="27">
        <f>VALUE(MID(Tabla_Gtos_Ingresos7[[#This Row],[3 digitos]],1,2))</f>
        <v>62</v>
      </c>
      <c r="K117" s="28" t="str">
        <f>VLOOKUP(Tabla_Gtos_Ingresos7[[#This Row],[3 digitos]],PGC_Gtos_e_Ingresos[],4,FALSE)</f>
        <v>7.a</v>
      </c>
      <c r="L117" s="30" t="str">
        <f>VLOOKUP(Tabla_Gtos_Ingresos7[[#This Row],[Grupo 1]],Tabla3[],4,FALSE)</f>
        <v>7. Otros Gastos de Explotación</v>
      </c>
      <c r="M117" s="30" t="str">
        <f>VLOOKUP(Tabla_Gtos_Ingresos7[[#This Row],[Grupo 1]],Tabla3[],5,FALSE)</f>
        <v>7.a Servicios Exteriores</v>
      </c>
      <c r="N117" s="28" t="str">
        <f>VLOOKUP(Tabla_Gtos_Ingresos7[[#This Row],[Grupo 1]],Tabla3[],10,FALSE)</f>
        <v>G</v>
      </c>
      <c r="O117" s="28" t="str">
        <f>VLOOKUP(Tabla_Gtos_Ingresos7[[#This Row],[Grupo 1]],Tabla3[],6,FALSE)</f>
        <v>Explotación</v>
      </c>
      <c r="P117" s="28">
        <f>VLOOKUP(Tabla_Gtos_Ingresos7[[#This Row],[Grupo 1]],Tabla3[],2,FALSE)</f>
        <v>7</v>
      </c>
      <c r="Q117" s="29" t="str">
        <f>VLOOKUP(Tabla_Gtos_Ingresos7[[#This Row],[3 digitos]],PGC_Gtos_e_Ingresos[],2,FALSE)</f>
        <v xml:space="preserve"> Otros servicios</v>
      </c>
      <c r="R117" s="30" t="str">
        <f>Tabla_Gtos_Ingresos7[[#This Row],[3 digitos]]&amp;"/"&amp;Tabla_Gtos_Ingresos7[[#This Row],[Nombre cuenta]]</f>
        <v>629/ Otros servicios</v>
      </c>
      <c r="S117" s="30">
        <f>YEAR(Tabla_Gtos_Ingresos7[[#This Row],[Fecha]])</f>
        <v>2010</v>
      </c>
      <c r="T117" s="27">
        <f>MONTH(Tabla_Gtos_Ingresos7[[#This Row],[Fecha]])</f>
        <v>4</v>
      </c>
      <c r="U117" s="30">
        <f>ROUNDUP(MONTH(Tabla_Gtos_Ingresos7[[#This Row],[Fecha]])/3, 0)</f>
        <v>2</v>
      </c>
      <c r="V117" s="30">
        <f>(Tabla_Gtos_Ingresos7[[#This Row],[Factor]]*Tabla_Gtos_Ingresos7[[#This Row],[Haber]])+(Tabla_Gtos_Ingresos7[[#This Row],[Factor]]*Tabla_Gtos_Ingresos7[[#This Row],[Debe]])</f>
        <v>-818.43</v>
      </c>
      <c r="W117" s="30">
        <f>VLOOKUP(Tabla_Gtos_Ingresos7[[#This Row],[3 digitos]],PGC_Gtos_e_Ingresos[],3,FALSE)</f>
        <v>-1</v>
      </c>
    </row>
    <row r="118" spans="1:23" x14ac:dyDescent="0.2">
      <c r="A118" s="1">
        <v>1507</v>
      </c>
      <c r="B118" s="12">
        <v>40374</v>
      </c>
      <c r="C118" s="14">
        <v>70000116</v>
      </c>
      <c r="D118" s="1" t="s">
        <v>38</v>
      </c>
      <c r="E118" s="1" t="s">
        <v>603</v>
      </c>
      <c r="F118" s="11">
        <v>0</v>
      </c>
      <c r="G118" s="11">
        <v>67.98</v>
      </c>
      <c r="H118" s="26" t="str">
        <f>MID(Tabla_Gtos_Ingresos7[[#This Row],[Subcuenta]],1,4)</f>
        <v>7000</v>
      </c>
      <c r="I118" s="27">
        <f>VALUE(MID(Tabla_Gtos_Ingresos7[[#This Row],[4 digitos]],1,3))</f>
        <v>700</v>
      </c>
      <c r="J118" s="27">
        <f>VALUE(MID(Tabla_Gtos_Ingresos7[[#This Row],[3 digitos]],1,2))</f>
        <v>70</v>
      </c>
      <c r="K118" s="28" t="str">
        <f>VLOOKUP(Tabla_Gtos_Ingresos7[[#This Row],[3 digitos]],PGC_Gtos_e_Ingresos[],4,FALSE)</f>
        <v>1a</v>
      </c>
      <c r="L118" s="30" t="str">
        <f>VLOOKUP(Tabla_Gtos_Ingresos7[[#This Row],[Grupo 1]],Tabla3[],4,FALSE)</f>
        <v>1. Importe Neto Cifra de Negocios</v>
      </c>
      <c r="M118" s="30" t="str">
        <f>VLOOKUP(Tabla_Gtos_Ingresos7[[#This Row],[Grupo 1]],Tabla3[],5,FALSE)</f>
        <v>1.a Ventas</v>
      </c>
      <c r="N118" s="28" t="str">
        <f>VLOOKUP(Tabla_Gtos_Ingresos7[[#This Row],[Grupo 1]],Tabla3[],10,FALSE)</f>
        <v>I</v>
      </c>
      <c r="O118" s="28" t="str">
        <f>VLOOKUP(Tabla_Gtos_Ingresos7[[#This Row],[Grupo 1]],Tabla3[],6,FALSE)</f>
        <v>Explotación</v>
      </c>
      <c r="P118" s="28">
        <f>VLOOKUP(Tabla_Gtos_Ingresos7[[#This Row],[Grupo 1]],Tabla3[],2,FALSE)</f>
        <v>1</v>
      </c>
      <c r="Q118" s="29" t="str">
        <f>VLOOKUP(Tabla_Gtos_Ingresos7[[#This Row],[3 digitos]],PGC_Gtos_e_Ingresos[],2,FALSE)</f>
        <v xml:space="preserve"> Ventas de mercaderías</v>
      </c>
      <c r="R118" s="30" t="str">
        <f>Tabla_Gtos_Ingresos7[[#This Row],[3 digitos]]&amp;"/"&amp;Tabla_Gtos_Ingresos7[[#This Row],[Nombre cuenta]]</f>
        <v>700/ Ventas de mercaderías</v>
      </c>
      <c r="S118" s="30">
        <f>YEAR(Tabla_Gtos_Ingresos7[[#This Row],[Fecha]])</f>
        <v>2010</v>
      </c>
      <c r="T118" s="27">
        <f>MONTH(Tabla_Gtos_Ingresos7[[#This Row],[Fecha]])</f>
        <v>7</v>
      </c>
      <c r="U118" s="30">
        <f>ROUNDUP(MONTH(Tabla_Gtos_Ingresos7[[#This Row],[Fecha]])/3, 0)</f>
        <v>3</v>
      </c>
      <c r="V118" s="30">
        <f>(Tabla_Gtos_Ingresos7[[#This Row],[Factor]]*Tabla_Gtos_Ingresos7[[#This Row],[Haber]])+(Tabla_Gtos_Ingresos7[[#This Row],[Factor]]*Tabla_Gtos_Ingresos7[[#This Row],[Debe]])</f>
        <v>67.98</v>
      </c>
      <c r="W118" s="30">
        <f>VLOOKUP(Tabla_Gtos_Ingresos7[[#This Row],[3 digitos]],PGC_Gtos_e_Ingresos[],3,FALSE)</f>
        <v>1</v>
      </c>
    </row>
    <row r="119" spans="1:23" x14ac:dyDescent="0.2">
      <c r="A119" s="1">
        <v>1508</v>
      </c>
      <c r="B119" s="12">
        <v>40374</v>
      </c>
      <c r="C119" s="14">
        <v>70000117</v>
      </c>
      <c r="D119" s="1" t="s">
        <v>38</v>
      </c>
      <c r="E119" s="1" t="s">
        <v>697</v>
      </c>
      <c r="F119" s="11">
        <v>0</v>
      </c>
      <c r="G119" s="11">
        <v>30.36</v>
      </c>
      <c r="H119" s="26" t="str">
        <f>MID(Tabla_Gtos_Ingresos7[[#This Row],[Subcuenta]],1,4)</f>
        <v>7000</v>
      </c>
      <c r="I119" s="27">
        <f>VALUE(MID(Tabla_Gtos_Ingresos7[[#This Row],[4 digitos]],1,3))</f>
        <v>700</v>
      </c>
      <c r="J119" s="27">
        <f>VALUE(MID(Tabla_Gtos_Ingresos7[[#This Row],[3 digitos]],1,2))</f>
        <v>70</v>
      </c>
      <c r="K119" s="28" t="str">
        <f>VLOOKUP(Tabla_Gtos_Ingresos7[[#This Row],[3 digitos]],PGC_Gtos_e_Ingresos[],4,FALSE)</f>
        <v>1a</v>
      </c>
      <c r="L119" s="30" t="str">
        <f>VLOOKUP(Tabla_Gtos_Ingresos7[[#This Row],[Grupo 1]],Tabla3[],4,FALSE)</f>
        <v>1. Importe Neto Cifra de Negocios</v>
      </c>
      <c r="M119" s="30" t="str">
        <f>VLOOKUP(Tabla_Gtos_Ingresos7[[#This Row],[Grupo 1]],Tabla3[],5,FALSE)</f>
        <v>1.a Ventas</v>
      </c>
      <c r="N119" s="28" t="str">
        <f>VLOOKUP(Tabla_Gtos_Ingresos7[[#This Row],[Grupo 1]],Tabla3[],10,FALSE)</f>
        <v>I</v>
      </c>
      <c r="O119" s="28" t="str">
        <f>VLOOKUP(Tabla_Gtos_Ingresos7[[#This Row],[Grupo 1]],Tabla3[],6,FALSE)</f>
        <v>Explotación</v>
      </c>
      <c r="P119" s="28">
        <f>VLOOKUP(Tabla_Gtos_Ingresos7[[#This Row],[Grupo 1]],Tabla3[],2,FALSE)</f>
        <v>1</v>
      </c>
      <c r="Q119" s="29" t="str">
        <f>VLOOKUP(Tabla_Gtos_Ingresos7[[#This Row],[3 digitos]],PGC_Gtos_e_Ingresos[],2,FALSE)</f>
        <v xml:space="preserve"> Ventas de mercaderías</v>
      </c>
      <c r="R119" s="30" t="str">
        <f>Tabla_Gtos_Ingresos7[[#This Row],[3 digitos]]&amp;"/"&amp;Tabla_Gtos_Ingresos7[[#This Row],[Nombre cuenta]]</f>
        <v>700/ Ventas de mercaderías</v>
      </c>
      <c r="S119" s="30">
        <f>YEAR(Tabla_Gtos_Ingresos7[[#This Row],[Fecha]])</f>
        <v>2010</v>
      </c>
      <c r="T119" s="27">
        <f>MONTH(Tabla_Gtos_Ingresos7[[#This Row],[Fecha]])</f>
        <v>7</v>
      </c>
      <c r="U119" s="30">
        <f>ROUNDUP(MONTH(Tabla_Gtos_Ingresos7[[#This Row],[Fecha]])/3, 0)</f>
        <v>3</v>
      </c>
      <c r="V119" s="30">
        <f>(Tabla_Gtos_Ingresos7[[#This Row],[Factor]]*Tabla_Gtos_Ingresos7[[#This Row],[Haber]])+(Tabla_Gtos_Ingresos7[[#This Row],[Factor]]*Tabla_Gtos_Ingresos7[[#This Row],[Debe]])</f>
        <v>30.36</v>
      </c>
      <c r="W119" s="30">
        <f>VLOOKUP(Tabla_Gtos_Ingresos7[[#This Row],[3 digitos]],PGC_Gtos_e_Ingresos[],3,FALSE)</f>
        <v>1</v>
      </c>
    </row>
    <row r="120" spans="1:23" x14ac:dyDescent="0.2">
      <c r="A120" s="1">
        <v>2049</v>
      </c>
      <c r="B120" s="12">
        <v>40436</v>
      </c>
      <c r="C120" s="14">
        <v>62400019</v>
      </c>
      <c r="D120" s="1" t="s">
        <v>16</v>
      </c>
      <c r="E120" s="1" t="s">
        <v>438</v>
      </c>
      <c r="F120" s="11">
        <v>119.57</v>
      </c>
      <c r="G120" s="11">
        <v>0</v>
      </c>
      <c r="H120" s="26" t="str">
        <f>MID(Tabla_Gtos_Ingresos7[[#This Row],[Subcuenta]],1,4)</f>
        <v>6240</v>
      </c>
      <c r="I120" s="27">
        <f>VALUE(MID(Tabla_Gtos_Ingresos7[[#This Row],[4 digitos]],1,3))</f>
        <v>624</v>
      </c>
      <c r="J120" s="27">
        <f>VALUE(MID(Tabla_Gtos_Ingresos7[[#This Row],[3 digitos]],1,2))</f>
        <v>62</v>
      </c>
      <c r="K120" s="28" t="str">
        <f>VLOOKUP(Tabla_Gtos_Ingresos7[[#This Row],[3 digitos]],PGC_Gtos_e_Ingresos[],4,FALSE)</f>
        <v>7.a</v>
      </c>
      <c r="L120" s="30" t="str">
        <f>VLOOKUP(Tabla_Gtos_Ingresos7[[#This Row],[Grupo 1]],Tabla3[],4,FALSE)</f>
        <v>7. Otros Gastos de Explotación</v>
      </c>
      <c r="M120" s="30" t="str">
        <f>VLOOKUP(Tabla_Gtos_Ingresos7[[#This Row],[Grupo 1]],Tabla3[],5,FALSE)</f>
        <v>7.a Servicios Exteriores</v>
      </c>
      <c r="N120" s="28" t="str">
        <f>VLOOKUP(Tabla_Gtos_Ingresos7[[#This Row],[Grupo 1]],Tabla3[],10,FALSE)</f>
        <v>G</v>
      </c>
      <c r="O120" s="28" t="str">
        <f>VLOOKUP(Tabla_Gtos_Ingresos7[[#This Row],[Grupo 1]],Tabla3[],6,FALSE)</f>
        <v>Explotación</v>
      </c>
      <c r="P120" s="28">
        <f>VLOOKUP(Tabla_Gtos_Ingresos7[[#This Row],[Grupo 1]],Tabla3[],2,FALSE)</f>
        <v>7</v>
      </c>
      <c r="Q120" s="29" t="str">
        <f>VLOOKUP(Tabla_Gtos_Ingresos7[[#This Row],[3 digitos]],PGC_Gtos_e_Ingresos[],2,FALSE)</f>
        <v xml:space="preserve"> Transportes</v>
      </c>
      <c r="R120" s="30" t="str">
        <f>Tabla_Gtos_Ingresos7[[#This Row],[3 digitos]]&amp;"/"&amp;Tabla_Gtos_Ingresos7[[#This Row],[Nombre cuenta]]</f>
        <v>624/ Transportes</v>
      </c>
      <c r="S120" s="30">
        <f>YEAR(Tabla_Gtos_Ingresos7[[#This Row],[Fecha]])</f>
        <v>2010</v>
      </c>
      <c r="T120" s="27">
        <f>MONTH(Tabla_Gtos_Ingresos7[[#This Row],[Fecha]])</f>
        <v>9</v>
      </c>
      <c r="U120" s="30">
        <f>ROUNDUP(MONTH(Tabla_Gtos_Ingresos7[[#This Row],[Fecha]])/3, 0)</f>
        <v>3</v>
      </c>
      <c r="V120" s="30">
        <f>(Tabla_Gtos_Ingresos7[[#This Row],[Factor]]*Tabla_Gtos_Ingresos7[[#This Row],[Haber]])+(Tabla_Gtos_Ingresos7[[#This Row],[Factor]]*Tabla_Gtos_Ingresos7[[#This Row],[Debe]])</f>
        <v>-119.57</v>
      </c>
      <c r="W120" s="30">
        <f>VLOOKUP(Tabla_Gtos_Ingresos7[[#This Row],[3 digitos]],PGC_Gtos_e_Ingresos[],3,FALSE)</f>
        <v>-1</v>
      </c>
    </row>
    <row r="121" spans="1:23" x14ac:dyDescent="0.2">
      <c r="A121" s="1">
        <v>2050</v>
      </c>
      <c r="B121" s="12">
        <v>40436</v>
      </c>
      <c r="C121" s="14">
        <v>62900009</v>
      </c>
      <c r="D121" s="1" t="s">
        <v>21</v>
      </c>
      <c r="E121" s="1" t="s">
        <v>506</v>
      </c>
      <c r="F121" s="11">
        <v>593.76</v>
      </c>
      <c r="G121" s="11">
        <v>0</v>
      </c>
      <c r="H121" s="26" t="str">
        <f>MID(Tabla_Gtos_Ingresos7[[#This Row],[Subcuenta]],1,4)</f>
        <v>6290</v>
      </c>
      <c r="I121" s="27">
        <f>VALUE(MID(Tabla_Gtos_Ingresos7[[#This Row],[4 digitos]],1,3))</f>
        <v>629</v>
      </c>
      <c r="J121" s="27">
        <f>VALUE(MID(Tabla_Gtos_Ingresos7[[#This Row],[3 digitos]],1,2))</f>
        <v>62</v>
      </c>
      <c r="K121" s="28" t="str">
        <f>VLOOKUP(Tabla_Gtos_Ingresos7[[#This Row],[3 digitos]],PGC_Gtos_e_Ingresos[],4,FALSE)</f>
        <v>7.a</v>
      </c>
      <c r="L121" s="30" t="str">
        <f>VLOOKUP(Tabla_Gtos_Ingresos7[[#This Row],[Grupo 1]],Tabla3[],4,FALSE)</f>
        <v>7. Otros Gastos de Explotación</v>
      </c>
      <c r="M121" s="30" t="str">
        <f>VLOOKUP(Tabla_Gtos_Ingresos7[[#This Row],[Grupo 1]],Tabla3[],5,FALSE)</f>
        <v>7.a Servicios Exteriores</v>
      </c>
      <c r="N121" s="28" t="str">
        <f>VLOOKUP(Tabla_Gtos_Ingresos7[[#This Row],[Grupo 1]],Tabla3[],10,FALSE)</f>
        <v>G</v>
      </c>
      <c r="O121" s="28" t="str">
        <f>VLOOKUP(Tabla_Gtos_Ingresos7[[#This Row],[Grupo 1]],Tabla3[],6,FALSE)</f>
        <v>Explotación</v>
      </c>
      <c r="P121" s="28">
        <f>VLOOKUP(Tabla_Gtos_Ingresos7[[#This Row],[Grupo 1]],Tabla3[],2,FALSE)</f>
        <v>7</v>
      </c>
      <c r="Q121" s="29" t="str">
        <f>VLOOKUP(Tabla_Gtos_Ingresos7[[#This Row],[3 digitos]],PGC_Gtos_e_Ingresos[],2,FALSE)</f>
        <v xml:space="preserve"> Otros servicios</v>
      </c>
      <c r="R121" s="30" t="str">
        <f>Tabla_Gtos_Ingresos7[[#This Row],[3 digitos]]&amp;"/"&amp;Tabla_Gtos_Ingresos7[[#This Row],[Nombre cuenta]]</f>
        <v>629/ Otros servicios</v>
      </c>
      <c r="S121" s="30">
        <f>YEAR(Tabla_Gtos_Ingresos7[[#This Row],[Fecha]])</f>
        <v>2010</v>
      </c>
      <c r="T121" s="27">
        <f>MONTH(Tabla_Gtos_Ingresos7[[#This Row],[Fecha]])</f>
        <v>9</v>
      </c>
      <c r="U121" s="30">
        <f>ROUNDUP(MONTH(Tabla_Gtos_Ingresos7[[#This Row],[Fecha]])/3, 0)</f>
        <v>3</v>
      </c>
      <c r="V121" s="30">
        <f>(Tabla_Gtos_Ingresos7[[#This Row],[Factor]]*Tabla_Gtos_Ingresos7[[#This Row],[Haber]])+(Tabla_Gtos_Ingresos7[[#This Row],[Factor]]*Tabla_Gtos_Ingresos7[[#This Row],[Debe]])</f>
        <v>-593.76</v>
      </c>
      <c r="W121" s="30">
        <f>VLOOKUP(Tabla_Gtos_Ingresos7[[#This Row],[3 digitos]],PGC_Gtos_e_Ingresos[],3,FALSE)</f>
        <v>-1</v>
      </c>
    </row>
    <row r="122" spans="1:23" x14ac:dyDescent="0.2">
      <c r="A122" s="1">
        <v>2335</v>
      </c>
      <c r="B122" s="12">
        <v>40466</v>
      </c>
      <c r="C122" s="13">
        <v>60100000</v>
      </c>
      <c r="D122" s="9" t="s">
        <v>1</v>
      </c>
      <c r="E122" s="1" t="s">
        <v>885</v>
      </c>
      <c r="F122" s="11">
        <v>7425</v>
      </c>
      <c r="G122" s="11">
        <v>0</v>
      </c>
      <c r="H122" s="26" t="str">
        <f>MID(Tabla_Gtos_Ingresos7[[#This Row],[Subcuenta]],1,4)</f>
        <v>6010</v>
      </c>
      <c r="I122" s="27">
        <f>VALUE(MID(Tabla_Gtos_Ingresos7[[#This Row],[4 digitos]],1,3))</f>
        <v>601</v>
      </c>
      <c r="J122" s="27">
        <f>VALUE(MID(Tabla_Gtos_Ingresos7[[#This Row],[3 digitos]],1,2))</f>
        <v>60</v>
      </c>
      <c r="K122" s="28" t="str">
        <f>VLOOKUP(Tabla_Gtos_Ingresos7[[#This Row],[3 digitos]],PGC_Gtos_e_Ingresos[],4,FALSE)</f>
        <v>4.b</v>
      </c>
      <c r="L122" s="30" t="str">
        <f>VLOOKUP(Tabla_Gtos_Ingresos7[[#This Row],[Grupo 1]],Tabla3[],4,FALSE)</f>
        <v>4. Aprovisionamientos</v>
      </c>
      <c r="M122" s="30" t="str">
        <f>VLOOKUP(Tabla_Gtos_Ingresos7[[#This Row],[Grupo 1]],Tabla3[],5,FALSE)</f>
        <v>4.b Consumos MP y otros</v>
      </c>
      <c r="N122" s="28" t="str">
        <f>VLOOKUP(Tabla_Gtos_Ingresos7[[#This Row],[Grupo 1]],Tabla3[],10,FALSE)</f>
        <v>G</v>
      </c>
      <c r="O122" s="28" t="str">
        <f>VLOOKUP(Tabla_Gtos_Ingresos7[[#This Row],[Grupo 1]],Tabla3[],6,FALSE)</f>
        <v>Explotación</v>
      </c>
      <c r="P122" s="28">
        <f>VLOOKUP(Tabla_Gtos_Ingresos7[[#This Row],[Grupo 1]],Tabla3[],2,FALSE)</f>
        <v>4</v>
      </c>
      <c r="Q122" s="29" t="str">
        <f>VLOOKUP(Tabla_Gtos_Ingresos7[[#This Row],[3 digitos]],PGC_Gtos_e_Ingresos[],2,FALSE)</f>
        <v xml:space="preserve"> Compras de materias primas</v>
      </c>
      <c r="R122" s="30" t="str">
        <f>Tabla_Gtos_Ingresos7[[#This Row],[3 digitos]]&amp;"/"&amp;Tabla_Gtos_Ingresos7[[#This Row],[Nombre cuenta]]</f>
        <v>601/ Compras de materias primas</v>
      </c>
      <c r="S122" s="30">
        <f>YEAR(Tabla_Gtos_Ingresos7[[#This Row],[Fecha]])</f>
        <v>2010</v>
      </c>
      <c r="T122" s="27">
        <f>MONTH(Tabla_Gtos_Ingresos7[[#This Row],[Fecha]])</f>
        <v>10</v>
      </c>
      <c r="U122" s="30">
        <f>ROUNDUP(MONTH(Tabla_Gtos_Ingresos7[[#This Row],[Fecha]])/3, 0)</f>
        <v>4</v>
      </c>
      <c r="V122" s="30">
        <f>(Tabla_Gtos_Ingresos7[[#This Row],[Factor]]*Tabla_Gtos_Ingresos7[[#This Row],[Haber]])+(Tabla_Gtos_Ingresos7[[#This Row],[Factor]]*Tabla_Gtos_Ingresos7[[#This Row],[Debe]])</f>
        <v>-7425</v>
      </c>
      <c r="W122" s="30">
        <f>VLOOKUP(Tabla_Gtos_Ingresos7[[#This Row],[3 digitos]],PGC_Gtos_e_Ingresos[],3,FALSE)</f>
        <v>-1</v>
      </c>
    </row>
    <row r="123" spans="1:23" x14ac:dyDescent="0.2">
      <c r="A123" s="1">
        <v>2333</v>
      </c>
      <c r="B123" s="12">
        <v>40466</v>
      </c>
      <c r="C123" s="14">
        <v>62900010</v>
      </c>
      <c r="D123" s="1" t="s">
        <v>21</v>
      </c>
      <c r="E123" s="1" t="s">
        <v>927</v>
      </c>
      <c r="F123" s="11">
        <v>126.5</v>
      </c>
      <c r="G123" s="11">
        <v>0</v>
      </c>
      <c r="H123" s="26" t="str">
        <f>MID(Tabla_Gtos_Ingresos7[[#This Row],[Subcuenta]],1,4)</f>
        <v>6290</v>
      </c>
      <c r="I123" s="27">
        <f>VALUE(MID(Tabla_Gtos_Ingresos7[[#This Row],[4 digitos]],1,3))</f>
        <v>629</v>
      </c>
      <c r="J123" s="27">
        <f>VALUE(MID(Tabla_Gtos_Ingresos7[[#This Row],[3 digitos]],1,2))</f>
        <v>62</v>
      </c>
      <c r="K123" s="28" t="str">
        <f>VLOOKUP(Tabla_Gtos_Ingresos7[[#This Row],[3 digitos]],PGC_Gtos_e_Ingresos[],4,FALSE)</f>
        <v>7.a</v>
      </c>
      <c r="L123" s="30" t="str">
        <f>VLOOKUP(Tabla_Gtos_Ingresos7[[#This Row],[Grupo 1]],Tabla3[],4,FALSE)</f>
        <v>7. Otros Gastos de Explotación</v>
      </c>
      <c r="M123" s="30" t="str">
        <f>VLOOKUP(Tabla_Gtos_Ingresos7[[#This Row],[Grupo 1]],Tabla3[],5,FALSE)</f>
        <v>7.a Servicios Exteriores</v>
      </c>
      <c r="N123" s="28" t="str">
        <f>VLOOKUP(Tabla_Gtos_Ingresos7[[#This Row],[Grupo 1]],Tabla3[],10,FALSE)</f>
        <v>G</v>
      </c>
      <c r="O123" s="28" t="str">
        <f>VLOOKUP(Tabla_Gtos_Ingresos7[[#This Row],[Grupo 1]],Tabla3[],6,FALSE)</f>
        <v>Explotación</v>
      </c>
      <c r="P123" s="28">
        <f>VLOOKUP(Tabla_Gtos_Ingresos7[[#This Row],[Grupo 1]],Tabla3[],2,FALSE)</f>
        <v>7</v>
      </c>
      <c r="Q123" s="29" t="str">
        <f>VLOOKUP(Tabla_Gtos_Ingresos7[[#This Row],[3 digitos]],PGC_Gtos_e_Ingresos[],2,FALSE)</f>
        <v xml:space="preserve"> Otros servicios</v>
      </c>
      <c r="R123" s="30" t="str">
        <f>Tabla_Gtos_Ingresos7[[#This Row],[3 digitos]]&amp;"/"&amp;Tabla_Gtos_Ingresos7[[#This Row],[Nombre cuenta]]</f>
        <v>629/ Otros servicios</v>
      </c>
      <c r="S123" s="30">
        <f>YEAR(Tabla_Gtos_Ingresos7[[#This Row],[Fecha]])</f>
        <v>2010</v>
      </c>
      <c r="T123" s="27">
        <f>MONTH(Tabla_Gtos_Ingresos7[[#This Row],[Fecha]])</f>
        <v>10</v>
      </c>
      <c r="U123" s="30">
        <f>ROUNDUP(MONTH(Tabla_Gtos_Ingresos7[[#This Row],[Fecha]])/3, 0)</f>
        <v>4</v>
      </c>
      <c r="V123" s="30">
        <f>(Tabla_Gtos_Ingresos7[[#This Row],[Factor]]*Tabla_Gtos_Ingresos7[[#This Row],[Haber]])+(Tabla_Gtos_Ingresos7[[#This Row],[Factor]]*Tabla_Gtos_Ingresos7[[#This Row],[Debe]])</f>
        <v>-126.5</v>
      </c>
      <c r="W123" s="30">
        <f>VLOOKUP(Tabla_Gtos_Ingresos7[[#This Row],[3 digitos]],PGC_Gtos_e_Ingresos[],3,FALSE)</f>
        <v>-1</v>
      </c>
    </row>
    <row r="124" spans="1:23" x14ac:dyDescent="0.2">
      <c r="A124" s="1">
        <v>2640</v>
      </c>
      <c r="B124" s="12">
        <v>40497</v>
      </c>
      <c r="C124" s="13">
        <v>60100002</v>
      </c>
      <c r="D124" s="9" t="s">
        <v>1</v>
      </c>
      <c r="E124" s="1" t="s">
        <v>223</v>
      </c>
      <c r="F124" s="11">
        <v>8317.5</v>
      </c>
      <c r="G124" s="11">
        <v>0</v>
      </c>
      <c r="H124" s="26" t="str">
        <f>MID(Tabla_Gtos_Ingresos7[[#This Row],[Subcuenta]],1,4)</f>
        <v>6010</v>
      </c>
      <c r="I124" s="27">
        <f>VALUE(MID(Tabla_Gtos_Ingresos7[[#This Row],[4 digitos]],1,3))</f>
        <v>601</v>
      </c>
      <c r="J124" s="27">
        <f>VALUE(MID(Tabla_Gtos_Ingresos7[[#This Row],[3 digitos]],1,2))</f>
        <v>60</v>
      </c>
      <c r="K124" s="28" t="str">
        <f>VLOOKUP(Tabla_Gtos_Ingresos7[[#This Row],[3 digitos]],PGC_Gtos_e_Ingresos[],4,FALSE)</f>
        <v>4.b</v>
      </c>
      <c r="L124" s="30" t="str">
        <f>VLOOKUP(Tabla_Gtos_Ingresos7[[#This Row],[Grupo 1]],Tabla3[],4,FALSE)</f>
        <v>4. Aprovisionamientos</v>
      </c>
      <c r="M124" s="30" t="str">
        <f>VLOOKUP(Tabla_Gtos_Ingresos7[[#This Row],[Grupo 1]],Tabla3[],5,FALSE)</f>
        <v>4.b Consumos MP y otros</v>
      </c>
      <c r="N124" s="28" t="str">
        <f>VLOOKUP(Tabla_Gtos_Ingresos7[[#This Row],[Grupo 1]],Tabla3[],10,FALSE)</f>
        <v>G</v>
      </c>
      <c r="O124" s="28" t="str">
        <f>VLOOKUP(Tabla_Gtos_Ingresos7[[#This Row],[Grupo 1]],Tabla3[],6,FALSE)</f>
        <v>Explotación</v>
      </c>
      <c r="P124" s="28">
        <f>VLOOKUP(Tabla_Gtos_Ingresos7[[#This Row],[Grupo 1]],Tabla3[],2,FALSE)</f>
        <v>4</v>
      </c>
      <c r="Q124" s="29" t="str">
        <f>VLOOKUP(Tabla_Gtos_Ingresos7[[#This Row],[3 digitos]],PGC_Gtos_e_Ingresos[],2,FALSE)</f>
        <v xml:space="preserve"> Compras de materias primas</v>
      </c>
      <c r="R124" s="30" t="str">
        <f>Tabla_Gtos_Ingresos7[[#This Row],[3 digitos]]&amp;"/"&amp;Tabla_Gtos_Ingresos7[[#This Row],[Nombre cuenta]]</f>
        <v>601/ Compras de materias primas</v>
      </c>
      <c r="S124" s="30">
        <f>YEAR(Tabla_Gtos_Ingresos7[[#This Row],[Fecha]])</f>
        <v>2010</v>
      </c>
      <c r="T124" s="27">
        <f>MONTH(Tabla_Gtos_Ingresos7[[#This Row],[Fecha]])</f>
        <v>11</v>
      </c>
      <c r="U124" s="30">
        <f>ROUNDUP(MONTH(Tabla_Gtos_Ingresos7[[#This Row],[Fecha]])/3, 0)</f>
        <v>4</v>
      </c>
      <c r="V124" s="30">
        <f>(Tabla_Gtos_Ingresos7[[#This Row],[Factor]]*Tabla_Gtos_Ingresos7[[#This Row],[Haber]])+(Tabla_Gtos_Ingresos7[[#This Row],[Factor]]*Tabla_Gtos_Ingresos7[[#This Row],[Debe]])</f>
        <v>-8317.5</v>
      </c>
      <c r="W124" s="30">
        <f>VLOOKUP(Tabla_Gtos_Ingresos7[[#This Row],[3 digitos]],PGC_Gtos_e_Ingresos[],3,FALSE)</f>
        <v>-1</v>
      </c>
    </row>
    <row r="125" spans="1:23" x14ac:dyDescent="0.2">
      <c r="A125" s="1">
        <v>2906</v>
      </c>
      <c r="B125" s="12">
        <v>40527</v>
      </c>
      <c r="C125" s="13">
        <v>60100004</v>
      </c>
      <c r="D125" s="9" t="s">
        <v>1</v>
      </c>
      <c r="E125" s="1" t="s">
        <v>225</v>
      </c>
      <c r="F125" s="11">
        <v>7092</v>
      </c>
      <c r="G125" s="11">
        <v>0</v>
      </c>
      <c r="H125" s="26" t="str">
        <f>MID(Tabla_Gtos_Ingresos7[[#This Row],[Subcuenta]],1,4)</f>
        <v>6010</v>
      </c>
      <c r="I125" s="27">
        <f>VALUE(MID(Tabla_Gtos_Ingresos7[[#This Row],[4 digitos]],1,3))</f>
        <v>601</v>
      </c>
      <c r="J125" s="27">
        <f>VALUE(MID(Tabla_Gtos_Ingresos7[[#This Row],[3 digitos]],1,2))</f>
        <v>60</v>
      </c>
      <c r="K125" s="28" t="str">
        <f>VLOOKUP(Tabla_Gtos_Ingresos7[[#This Row],[3 digitos]],PGC_Gtos_e_Ingresos[],4,FALSE)</f>
        <v>4.b</v>
      </c>
      <c r="L125" s="30" t="str">
        <f>VLOOKUP(Tabla_Gtos_Ingresos7[[#This Row],[Grupo 1]],Tabla3[],4,FALSE)</f>
        <v>4. Aprovisionamientos</v>
      </c>
      <c r="M125" s="30" t="str">
        <f>VLOOKUP(Tabla_Gtos_Ingresos7[[#This Row],[Grupo 1]],Tabla3[],5,FALSE)</f>
        <v>4.b Consumos MP y otros</v>
      </c>
      <c r="N125" s="28" t="str">
        <f>VLOOKUP(Tabla_Gtos_Ingresos7[[#This Row],[Grupo 1]],Tabla3[],10,FALSE)</f>
        <v>G</v>
      </c>
      <c r="O125" s="28" t="str">
        <f>VLOOKUP(Tabla_Gtos_Ingresos7[[#This Row],[Grupo 1]],Tabla3[],6,FALSE)</f>
        <v>Explotación</v>
      </c>
      <c r="P125" s="28">
        <f>VLOOKUP(Tabla_Gtos_Ingresos7[[#This Row],[Grupo 1]],Tabla3[],2,FALSE)</f>
        <v>4</v>
      </c>
      <c r="Q125" s="29" t="str">
        <f>VLOOKUP(Tabla_Gtos_Ingresos7[[#This Row],[3 digitos]],PGC_Gtos_e_Ingresos[],2,FALSE)</f>
        <v xml:space="preserve"> Compras de materias primas</v>
      </c>
      <c r="R125" s="30" t="str">
        <f>Tabla_Gtos_Ingresos7[[#This Row],[3 digitos]]&amp;"/"&amp;Tabla_Gtos_Ingresos7[[#This Row],[Nombre cuenta]]</f>
        <v>601/ Compras de materias primas</v>
      </c>
      <c r="S125" s="30">
        <f>YEAR(Tabla_Gtos_Ingresos7[[#This Row],[Fecha]])</f>
        <v>2010</v>
      </c>
      <c r="T125" s="27">
        <f>MONTH(Tabla_Gtos_Ingresos7[[#This Row],[Fecha]])</f>
        <v>12</v>
      </c>
      <c r="U125" s="30">
        <f>ROUNDUP(MONTH(Tabla_Gtos_Ingresos7[[#This Row],[Fecha]])/3, 0)</f>
        <v>4</v>
      </c>
      <c r="V125" s="30">
        <f>(Tabla_Gtos_Ingresos7[[#This Row],[Factor]]*Tabla_Gtos_Ingresos7[[#This Row],[Haber]])+(Tabla_Gtos_Ingresos7[[#This Row],[Factor]]*Tabla_Gtos_Ingresos7[[#This Row],[Debe]])</f>
        <v>-7092</v>
      </c>
      <c r="W125" s="30">
        <f>VLOOKUP(Tabla_Gtos_Ingresos7[[#This Row],[3 digitos]],PGC_Gtos_e_Ingresos[],3,FALSE)</f>
        <v>-1</v>
      </c>
    </row>
    <row r="126" spans="1:23" x14ac:dyDescent="0.2">
      <c r="A126" s="1">
        <v>2903</v>
      </c>
      <c r="B126" s="12">
        <v>40527</v>
      </c>
      <c r="C126" s="14">
        <v>60700001</v>
      </c>
      <c r="D126" s="1" t="s">
        <v>12</v>
      </c>
      <c r="E126" s="1" t="s">
        <v>344</v>
      </c>
      <c r="F126" s="11">
        <v>1149</v>
      </c>
      <c r="G126" s="11">
        <v>0</v>
      </c>
      <c r="H126" s="26" t="str">
        <f>MID(Tabla_Gtos_Ingresos7[[#This Row],[Subcuenta]],1,4)</f>
        <v>6070</v>
      </c>
      <c r="I126" s="27">
        <f>VALUE(MID(Tabla_Gtos_Ingresos7[[#This Row],[4 digitos]],1,3))</f>
        <v>607</v>
      </c>
      <c r="J126" s="27">
        <f>VALUE(MID(Tabla_Gtos_Ingresos7[[#This Row],[3 digitos]],1,2))</f>
        <v>60</v>
      </c>
      <c r="K126" s="28" t="str">
        <f>VLOOKUP(Tabla_Gtos_Ingresos7[[#This Row],[3 digitos]],PGC_Gtos_e_Ingresos[],4,FALSE)</f>
        <v>4.c</v>
      </c>
      <c r="L126" s="30" t="str">
        <f>VLOOKUP(Tabla_Gtos_Ingresos7[[#This Row],[Grupo 1]],Tabla3[],4,FALSE)</f>
        <v>4. Aprovisionamientos</v>
      </c>
      <c r="M126" s="30" t="str">
        <f>VLOOKUP(Tabla_Gtos_Ingresos7[[#This Row],[Grupo 1]],Tabla3[],5,FALSE)</f>
        <v>4.c Trabajos Realizados por Otras Empresas</v>
      </c>
      <c r="N126" s="28" t="str">
        <f>VLOOKUP(Tabla_Gtos_Ingresos7[[#This Row],[Grupo 1]],Tabla3[],10,FALSE)</f>
        <v>G</v>
      </c>
      <c r="O126" s="28" t="str">
        <f>VLOOKUP(Tabla_Gtos_Ingresos7[[#This Row],[Grupo 1]],Tabla3[],6,FALSE)</f>
        <v>Explotación</v>
      </c>
      <c r="P126" s="28">
        <f>VLOOKUP(Tabla_Gtos_Ingresos7[[#This Row],[Grupo 1]],Tabla3[],2,FALSE)</f>
        <v>4</v>
      </c>
      <c r="Q126" s="29" t="str">
        <f>VLOOKUP(Tabla_Gtos_Ingresos7[[#This Row],[3 digitos]],PGC_Gtos_e_Ingresos[],2,FALSE)</f>
        <v xml:space="preserve"> Trabajos realizados por otras empresas</v>
      </c>
      <c r="R126" s="30" t="str">
        <f>Tabla_Gtos_Ingresos7[[#This Row],[3 digitos]]&amp;"/"&amp;Tabla_Gtos_Ingresos7[[#This Row],[Nombre cuenta]]</f>
        <v>607/ Trabajos realizados por otras empresas</v>
      </c>
      <c r="S126" s="30">
        <f>YEAR(Tabla_Gtos_Ingresos7[[#This Row],[Fecha]])</f>
        <v>2010</v>
      </c>
      <c r="T126" s="27">
        <f>MONTH(Tabla_Gtos_Ingresos7[[#This Row],[Fecha]])</f>
        <v>12</v>
      </c>
      <c r="U126" s="30">
        <f>ROUNDUP(MONTH(Tabla_Gtos_Ingresos7[[#This Row],[Fecha]])/3, 0)</f>
        <v>4</v>
      </c>
      <c r="V126" s="30">
        <f>(Tabla_Gtos_Ingresos7[[#This Row],[Factor]]*Tabla_Gtos_Ingresos7[[#This Row],[Haber]])+(Tabla_Gtos_Ingresos7[[#This Row],[Factor]]*Tabla_Gtos_Ingresos7[[#This Row],[Debe]])</f>
        <v>-1149</v>
      </c>
      <c r="W126" s="30">
        <f>VLOOKUP(Tabla_Gtos_Ingresos7[[#This Row],[3 digitos]],PGC_Gtos_e_Ingresos[],3,FALSE)</f>
        <v>-1</v>
      </c>
    </row>
    <row r="127" spans="1:23" x14ac:dyDescent="0.2">
      <c r="A127" s="1">
        <v>2904</v>
      </c>
      <c r="B127" s="12">
        <v>40527</v>
      </c>
      <c r="C127" s="14">
        <v>62200072</v>
      </c>
      <c r="D127" s="1" t="s">
        <v>14</v>
      </c>
      <c r="E127" s="1" t="s">
        <v>920</v>
      </c>
      <c r="F127" s="11">
        <v>6565.28</v>
      </c>
      <c r="G127" s="11">
        <v>0</v>
      </c>
      <c r="H127" s="26" t="str">
        <f>MID(Tabla_Gtos_Ingresos7[[#This Row],[Subcuenta]],1,4)</f>
        <v>6220</v>
      </c>
      <c r="I127" s="27">
        <f>VALUE(MID(Tabla_Gtos_Ingresos7[[#This Row],[4 digitos]],1,3))</f>
        <v>622</v>
      </c>
      <c r="J127" s="27">
        <f>VALUE(MID(Tabla_Gtos_Ingresos7[[#This Row],[3 digitos]],1,2))</f>
        <v>62</v>
      </c>
      <c r="K127" s="28" t="str">
        <f>VLOOKUP(Tabla_Gtos_Ingresos7[[#This Row],[3 digitos]],PGC_Gtos_e_Ingresos[],4,FALSE)</f>
        <v>7.a</v>
      </c>
      <c r="L127" s="30" t="str">
        <f>VLOOKUP(Tabla_Gtos_Ingresos7[[#This Row],[Grupo 1]],Tabla3[],4,FALSE)</f>
        <v>7. Otros Gastos de Explotación</v>
      </c>
      <c r="M127" s="30" t="str">
        <f>VLOOKUP(Tabla_Gtos_Ingresos7[[#This Row],[Grupo 1]],Tabla3[],5,FALSE)</f>
        <v>7.a Servicios Exteriores</v>
      </c>
      <c r="N127" s="28" t="str">
        <f>VLOOKUP(Tabla_Gtos_Ingresos7[[#This Row],[Grupo 1]],Tabla3[],10,FALSE)</f>
        <v>G</v>
      </c>
      <c r="O127" s="28" t="str">
        <f>VLOOKUP(Tabla_Gtos_Ingresos7[[#This Row],[Grupo 1]],Tabla3[],6,FALSE)</f>
        <v>Explotación</v>
      </c>
      <c r="P127" s="28">
        <f>VLOOKUP(Tabla_Gtos_Ingresos7[[#This Row],[Grupo 1]],Tabla3[],2,FALSE)</f>
        <v>7</v>
      </c>
      <c r="Q127" s="29" t="str">
        <f>VLOOKUP(Tabla_Gtos_Ingresos7[[#This Row],[3 digitos]],PGC_Gtos_e_Ingresos[],2,FALSE)</f>
        <v xml:space="preserve"> Reparaciones y conservación</v>
      </c>
      <c r="R127" s="30" t="str">
        <f>Tabla_Gtos_Ingresos7[[#This Row],[3 digitos]]&amp;"/"&amp;Tabla_Gtos_Ingresos7[[#This Row],[Nombre cuenta]]</f>
        <v>622/ Reparaciones y conservación</v>
      </c>
      <c r="S127" s="30">
        <f>YEAR(Tabla_Gtos_Ingresos7[[#This Row],[Fecha]])</f>
        <v>2010</v>
      </c>
      <c r="T127" s="27">
        <f>MONTH(Tabla_Gtos_Ingresos7[[#This Row],[Fecha]])</f>
        <v>12</v>
      </c>
      <c r="U127" s="30">
        <f>ROUNDUP(MONTH(Tabla_Gtos_Ingresos7[[#This Row],[Fecha]])/3, 0)</f>
        <v>4</v>
      </c>
      <c r="V127" s="30">
        <f>(Tabla_Gtos_Ingresos7[[#This Row],[Factor]]*Tabla_Gtos_Ingresos7[[#This Row],[Haber]])+(Tabla_Gtos_Ingresos7[[#This Row],[Factor]]*Tabla_Gtos_Ingresos7[[#This Row],[Debe]])</f>
        <v>-6565.28</v>
      </c>
      <c r="W127" s="30">
        <f>VLOOKUP(Tabla_Gtos_Ingresos7[[#This Row],[3 digitos]],PGC_Gtos_e_Ingresos[],3,FALSE)</f>
        <v>-1</v>
      </c>
    </row>
    <row r="128" spans="1:23" x14ac:dyDescent="0.2">
      <c r="A128" s="1">
        <v>2905</v>
      </c>
      <c r="B128" s="12">
        <v>40527</v>
      </c>
      <c r="C128" s="14">
        <v>62200073</v>
      </c>
      <c r="D128" s="1" t="s">
        <v>14</v>
      </c>
      <c r="E128" s="1" t="s">
        <v>921</v>
      </c>
      <c r="F128" s="11">
        <v>1303.8</v>
      </c>
      <c r="G128" s="11">
        <v>0</v>
      </c>
      <c r="H128" s="26" t="str">
        <f>MID(Tabla_Gtos_Ingresos7[[#This Row],[Subcuenta]],1,4)</f>
        <v>6220</v>
      </c>
      <c r="I128" s="27">
        <f>VALUE(MID(Tabla_Gtos_Ingresos7[[#This Row],[4 digitos]],1,3))</f>
        <v>622</v>
      </c>
      <c r="J128" s="27">
        <f>VALUE(MID(Tabla_Gtos_Ingresos7[[#This Row],[3 digitos]],1,2))</f>
        <v>62</v>
      </c>
      <c r="K128" s="28" t="str">
        <f>VLOOKUP(Tabla_Gtos_Ingresos7[[#This Row],[3 digitos]],PGC_Gtos_e_Ingresos[],4,FALSE)</f>
        <v>7.a</v>
      </c>
      <c r="L128" s="30" t="str">
        <f>VLOOKUP(Tabla_Gtos_Ingresos7[[#This Row],[Grupo 1]],Tabla3[],4,FALSE)</f>
        <v>7. Otros Gastos de Explotación</v>
      </c>
      <c r="M128" s="30" t="str">
        <f>VLOOKUP(Tabla_Gtos_Ingresos7[[#This Row],[Grupo 1]],Tabla3[],5,FALSE)</f>
        <v>7.a Servicios Exteriores</v>
      </c>
      <c r="N128" s="28" t="str">
        <f>VLOOKUP(Tabla_Gtos_Ingresos7[[#This Row],[Grupo 1]],Tabla3[],10,FALSE)</f>
        <v>G</v>
      </c>
      <c r="O128" s="28" t="str">
        <f>VLOOKUP(Tabla_Gtos_Ingresos7[[#This Row],[Grupo 1]],Tabla3[],6,FALSE)</f>
        <v>Explotación</v>
      </c>
      <c r="P128" s="28">
        <f>VLOOKUP(Tabla_Gtos_Ingresos7[[#This Row],[Grupo 1]],Tabla3[],2,FALSE)</f>
        <v>7</v>
      </c>
      <c r="Q128" s="29" t="str">
        <f>VLOOKUP(Tabla_Gtos_Ingresos7[[#This Row],[3 digitos]],PGC_Gtos_e_Ingresos[],2,FALSE)</f>
        <v xml:space="preserve"> Reparaciones y conservación</v>
      </c>
      <c r="R128" s="30" t="str">
        <f>Tabla_Gtos_Ingresos7[[#This Row],[3 digitos]]&amp;"/"&amp;Tabla_Gtos_Ingresos7[[#This Row],[Nombre cuenta]]</f>
        <v>622/ Reparaciones y conservación</v>
      </c>
      <c r="S128" s="30">
        <f>YEAR(Tabla_Gtos_Ingresos7[[#This Row],[Fecha]])</f>
        <v>2010</v>
      </c>
      <c r="T128" s="27">
        <f>MONTH(Tabla_Gtos_Ingresos7[[#This Row],[Fecha]])</f>
        <v>12</v>
      </c>
      <c r="U128" s="30">
        <f>ROUNDUP(MONTH(Tabla_Gtos_Ingresos7[[#This Row],[Fecha]])/3, 0)</f>
        <v>4</v>
      </c>
      <c r="V128" s="30">
        <f>(Tabla_Gtos_Ingresos7[[#This Row],[Factor]]*Tabla_Gtos_Ingresos7[[#This Row],[Haber]])+(Tabla_Gtos_Ingresos7[[#This Row],[Factor]]*Tabla_Gtos_Ingresos7[[#This Row],[Debe]])</f>
        <v>-1303.8</v>
      </c>
      <c r="W128" s="30">
        <f>VLOOKUP(Tabla_Gtos_Ingresos7[[#This Row],[3 digitos]],PGC_Gtos_e_Ingresos[],3,FALSE)</f>
        <v>-1</v>
      </c>
    </row>
    <row r="129" spans="1:23" x14ac:dyDescent="0.2">
      <c r="A129" s="1">
        <v>74</v>
      </c>
      <c r="B129" s="12">
        <v>40194</v>
      </c>
      <c r="C129" s="14">
        <v>60700001</v>
      </c>
      <c r="D129" s="1" t="s">
        <v>11</v>
      </c>
      <c r="E129" s="1" t="s">
        <v>318</v>
      </c>
      <c r="F129" s="11">
        <v>680.75</v>
      </c>
      <c r="G129" s="11">
        <v>0</v>
      </c>
      <c r="H129" s="26" t="str">
        <f>MID(Tabla_Gtos_Ingresos7[[#This Row],[Subcuenta]],1,4)</f>
        <v>6070</v>
      </c>
      <c r="I129" s="27">
        <f>VALUE(MID(Tabla_Gtos_Ingresos7[[#This Row],[4 digitos]],1,3))</f>
        <v>607</v>
      </c>
      <c r="J129" s="27">
        <f>VALUE(MID(Tabla_Gtos_Ingresos7[[#This Row],[3 digitos]],1,2))</f>
        <v>60</v>
      </c>
      <c r="K129" s="28" t="str">
        <f>VLOOKUP(Tabla_Gtos_Ingresos7[[#This Row],[3 digitos]],PGC_Gtos_e_Ingresos[],4,FALSE)</f>
        <v>4.c</v>
      </c>
      <c r="L129" s="30" t="str">
        <f>VLOOKUP(Tabla_Gtos_Ingresos7[[#This Row],[Grupo 1]],Tabla3[],4,FALSE)</f>
        <v>4. Aprovisionamientos</v>
      </c>
      <c r="M129" s="30" t="str">
        <f>VLOOKUP(Tabla_Gtos_Ingresos7[[#This Row],[Grupo 1]],Tabla3[],5,FALSE)</f>
        <v>4.c Trabajos Realizados por Otras Empresas</v>
      </c>
      <c r="N129" s="28" t="str">
        <f>VLOOKUP(Tabla_Gtos_Ingresos7[[#This Row],[Grupo 1]],Tabla3[],10,FALSE)</f>
        <v>G</v>
      </c>
      <c r="O129" s="28" t="str">
        <f>VLOOKUP(Tabla_Gtos_Ingresos7[[#This Row],[Grupo 1]],Tabla3[],6,FALSE)</f>
        <v>Explotación</v>
      </c>
      <c r="P129" s="28">
        <f>VLOOKUP(Tabla_Gtos_Ingresos7[[#This Row],[Grupo 1]],Tabla3[],2,FALSE)</f>
        <v>4</v>
      </c>
      <c r="Q129" s="29" t="str">
        <f>VLOOKUP(Tabla_Gtos_Ingresos7[[#This Row],[3 digitos]],PGC_Gtos_e_Ingresos[],2,FALSE)</f>
        <v xml:space="preserve"> Trabajos realizados por otras empresas</v>
      </c>
      <c r="R129" s="30" t="str">
        <f>Tabla_Gtos_Ingresos7[[#This Row],[3 digitos]]&amp;"/"&amp;Tabla_Gtos_Ingresos7[[#This Row],[Nombre cuenta]]</f>
        <v>607/ Trabajos realizados por otras empresas</v>
      </c>
      <c r="S129" s="30">
        <f>YEAR(Tabla_Gtos_Ingresos7[[#This Row],[Fecha]])</f>
        <v>2010</v>
      </c>
      <c r="T129" s="27">
        <f>MONTH(Tabla_Gtos_Ingresos7[[#This Row],[Fecha]])</f>
        <v>1</v>
      </c>
      <c r="U129" s="30">
        <f>ROUNDUP(MONTH(Tabla_Gtos_Ingresos7[[#This Row],[Fecha]])/3, 0)</f>
        <v>1</v>
      </c>
      <c r="V129" s="30">
        <f>(Tabla_Gtos_Ingresos7[[#This Row],[Factor]]*Tabla_Gtos_Ingresos7[[#This Row],[Haber]])+(Tabla_Gtos_Ingresos7[[#This Row],[Factor]]*Tabla_Gtos_Ingresos7[[#This Row],[Debe]])</f>
        <v>-680.75</v>
      </c>
      <c r="W129" s="30">
        <f>VLOOKUP(Tabla_Gtos_Ingresos7[[#This Row],[3 digitos]],PGC_Gtos_e_Ingresos[],3,FALSE)</f>
        <v>-1</v>
      </c>
    </row>
    <row r="130" spans="1:23" x14ac:dyDescent="0.2">
      <c r="A130" s="1">
        <v>1201</v>
      </c>
      <c r="B130" s="12">
        <v>40345</v>
      </c>
      <c r="C130" s="14">
        <v>62200037</v>
      </c>
      <c r="D130" s="1" t="s">
        <v>14</v>
      </c>
      <c r="E130" s="1" t="s">
        <v>332</v>
      </c>
      <c r="F130" s="11">
        <v>6089</v>
      </c>
      <c r="G130" s="11">
        <v>0</v>
      </c>
      <c r="H130" s="26" t="str">
        <f>MID(Tabla_Gtos_Ingresos7[[#This Row],[Subcuenta]],1,4)</f>
        <v>6220</v>
      </c>
      <c r="I130" s="27">
        <f>VALUE(MID(Tabla_Gtos_Ingresos7[[#This Row],[4 digitos]],1,3))</f>
        <v>622</v>
      </c>
      <c r="J130" s="27">
        <f>VALUE(MID(Tabla_Gtos_Ingresos7[[#This Row],[3 digitos]],1,2))</f>
        <v>62</v>
      </c>
      <c r="K130" s="28" t="str">
        <f>VLOOKUP(Tabla_Gtos_Ingresos7[[#This Row],[3 digitos]],PGC_Gtos_e_Ingresos[],4,FALSE)</f>
        <v>7.a</v>
      </c>
      <c r="L130" s="30" t="str">
        <f>VLOOKUP(Tabla_Gtos_Ingresos7[[#This Row],[Grupo 1]],Tabla3[],4,FALSE)</f>
        <v>7. Otros Gastos de Explotación</v>
      </c>
      <c r="M130" s="30" t="str">
        <f>VLOOKUP(Tabla_Gtos_Ingresos7[[#This Row],[Grupo 1]],Tabla3[],5,FALSE)</f>
        <v>7.a Servicios Exteriores</v>
      </c>
      <c r="N130" s="28" t="str">
        <f>VLOOKUP(Tabla_Gtos_Ingresos7[[#This Row],[Grupo 1]],Tabla3[],10,FALSE)</f>
        <v>G</v>
      </c>
      <c r="O130" s="28" t="str">
        <f>VLOOKUP(Tabla_Gtos_Ingresos7[[#This Row],[Grupo 1]],Tabla3[],6,FALSE)</f>
        <v>Explotación</v>
      </c>
      <c r="P130" s="28">
        <f>VLOOKUP(Tabla_Gtos_Ingresos7[[#This Row],[Grupo 1]],Tabla3[],2,FALSE)</f>
        <v>7</v>
      </c>
      <c r="Q130" s="29" t="str">
        <f>VLOOKUP(Tabla_Gtos_Ingresos7[[#This Row],[3 digitos]],PGC_Gtos_e_Ingresos[],2,FALSE)</f>
        <v xml:space="preserve"> Reparaciones y conservación</v>
      </c>
      <c r="R130" s="30" t="str">
        <f>Tabla_Gtos_Ingresos7[[#This Row],[3 digitos]]&amp;"/"&amp;Tabla_Gtos_Ingresos7[[#This Row],[Nombre cuenta]]</f>
        <v>622/ Reparaciones y conservación</v>
      </c>
      <c r="S130" s="30">
        <f>YEAR(Tabla_Gtos_Ingresos7[[#This Row],[Fecha]])</f>
        <v>2010</v>
      </c>
      <c r="T130" s="27">
        <f>MONTH(Tabla_Gtos_Ingresos7[[#This Row],[Fecha]])</f>
        <v>6</v>
      </c>
      <c r="U130" s="30">
        <f>ROUNDUP(MONTH(Tabla_Gtos_Ingresos7[[#This Row],[Fecha]])/3, 0)</f>
        <v>2</v>
      </c>
      <c r="V130" s="30">
        <f>(Tabla_Gtos_Ingresos7[[#This Row],[Factor]]*Tabla_Gtos_Ingresos7[[#This Row],[Haber]])+(Tabla_Gtos_Ingresos7[[#This Row],[Factor]]*Tabla_Gtos_Ingresos7[[#This Row],[Debe]])</f>
        <v>-6089</v>
      </c>
      <c r="W130" s="30">
        <f>VLOOKUP(Tabla_Gtos_Ingresos7[[#This Row],[3 digitos]],PGC_Gtos_e_Ingresos[],3,FALSE)</f>
        <v>-1</v>
      </c>
    </row>
    <row r="131" spans="1:23" x14ac:dyDescent="0.2">
      <c r="A131" s="1">
        <v>2058</v>
      </c>
      <c r="B131" s="12">
        <v>40437</v>
      </c>
      <c r="C131" s="14">
        <v>62400020</v>
      </c>
      <c r="D131" s="1" t="s">
        <v>16</v>
      </c>
      <c r="E131" s="1" t="s">
        <v>439</v>
      </c>
      <c r="F131" s="11">
        <v>80.23</v>
      </c>
      <c r="G131" s="11">
        <v>0</v>
      </c>
      <c r="H131" s="26" t="str">
        <f>MID(Tabla_Gtos_Ingresos7[[#This Row],[Subcuenta]],1,4)</f>
        <v>6240</v>
      </c>
      <c r="I131" s="27">
        <f>VALUE(MID(Tabla_Gtos_Ingresos7[[#This Row],[4 digitos]],1,3))</f>
        <v>624</v>
      </c>
      <c r="J131" s="27">
        <f>VALUE(MID(Tabla_Gtos_Ingresos7[[#This Row],[3 digitos]],1,2))</f>
        <v>62</v>
      </c>
      <c r="K131" s="28" t="str">
        <f>VLOOKUP(Tabla_Gtos_Ingresos7[[#This Row],[3 digitos]],PGC_Gtos_e_Ingresos[],4,FALSE)</f>
        <v>7.a</v>
      </c>
      <c r="L131" s="30" t="str">
        <f>VLOOKUP(Tabla_Gtos_Ingresos7[[#This Row],[Grupo 1]],Tabla3[],4,FALSE)</f>
        <v>7. Otros Gastos de Explotación</v>
      </c>
      <c r="M131" s="30" t="str">
        <f>VLOOKUP(Tabla_Gtos_Ingresos7[[#This Row],[Grupo 1]],Tabla3[],5,FALSE)</f>
        <v>7.a Servicios Exteriores</v>
      </c>
      <c r="N131" s="28" t="str">
        <f>VLOOKUP(Tabla_Gtos_Ingresos7[[#This Row],[Grupo 1]],Tabla3[],10,FALSE)</f>
        <v>G</v>
      </c>
      <c r="O131" s="28" t="str">
        <f>VLOOKUP(Tabla_Gtos_Ingresos7[[#This Row],[Grupo 1]],Tabla3[],6,FALSE)</f>
        <v>Explotación</v>
      </c>
      <c r="P131" s="28">
        <f>VLOOKUP(Tabla_Gtos_Ingresos7[[#This Row],[Grupo 1]],Tabla3[],2,FALSE)</f>
        <v>7</v>
      </c>
      <c r="Q131" s="29" t="str">
        <f>VLOOKUP(Tabla_Gtos_Ingresos7[[#This Row],[3 digitos]],PGC_Gtos_e_Ingresos[],2,FALSE)</f>
        <v xml:space="preserve"> Transportes</v>
      </c>
      <c r="R131" s="30" t="str">
        <f>Tabla_Gtos_Ingresos7[[#This Row],[3 digitos]]&amp;"/"&amp;Tabla_Gtos_Ingresos7[[#This Row],[Nombre cuenta]]</f>
        <v>624/ Transportes</v>
      </c>
      <c r="S131" s="30">
        <f>YEAR(Tabla_Gtos_Ingresos7[[#This Row],[Fecha]])</f>
        <v>2010</v>
      </c>
      <c r="T131" s="27">
        <f>MONTH(Tabla_Gtos_Ingresos7[[#This Row],[Fecha]])</f>
        <v>9</v>
      </c>
      <c r="U131" s="30">
        <f>ROUNDUP(MONTH(Tabla_Gtos_Ingresos7[[#This Row],[Fecha]])/3, 0)</f>
        <v>3</v>
      </c>
      <c r="V131" s="30">
        <f>(Tabla_Gtos_Ingresos7[[#This Row],[Factor]]*Tabla_Gtos_Ingresos7[[#This Row],[Haber]])+(Tabla_Gtos_Ingresos7[[#This Row],[Factor]]*Tabla_Gtos_Ingresos7[[#This Row],[Debe]])</f>
        <v>-80.23</v>
      </c>
      <c r="W131" s="30">
        <f>VLOOKUP(Tabla_Gtos_Ingresos7[[#This Row],[3 digitos]],PGC_Gtos_e_Ingresos[],3,FALSE)</f>
        <v>-1</v>
      </c>
    </row>
    <row r="132" spans="1:23" x14ac:dyDescent="0.2">
      <c r="A132" s="1">
        <v>2643</v>
      </c>
      <c r="B132" s="12">
        <v>40498</v>
      </c>
      <c r="C132" s="14">
        <v>66500002</v>
      </c>
      <c r="D132" s="1" t="s">
        <v>27</v>
      </c>
      <c r="E132" s="1" t="s">
        <v>387</v>
      </c>
      <c r="F132" s="11">
        <v>195.62</v>
      </c>
      <c r="G132" s="11">
        <v>0</v>
      </c>
      <c r="H132" s="26" t="str">
        <f>MID(Tabla_Gtos_Ingresos7[[#This Row],[Subcuenta]],1,4)</f>
        <v>6650</v>
      </c>
      <c r="I132" s="27">
        <f>VALUE(MID(Tabla_Gtos_Ingresos7[[#This Row],[4 digitos]],1,3))</f>
        <v>665</v>
      </c>
      <c r="J132" s="27">
        <f>VALUE(MID(Tabla_Gtos_Ingresos7[[#This Row],[3 digitos]],1,2))</f>
        <v>66</v>
      </c>
      <c r="K132" s="28" t="str">
        <f>VLOOKUP(Tabla_Gtos_Ingresos7[[#This Row],[3 digitos]],PGC_Gtos_e_Ingresos[],4,FALSE)</f>
        <v>15.b</v>
      </c>
      <c r="L132" s="30" t="str">
        <f>VLOOKUP(Tabla_Gtos_Ingresos7[[#This Row],[Grupo 1]],Tabla3[],4,FALSE)</f>
        <v>15. Gastos Financieros</v>
      </c>
      <c r="M132" s="30" t="str">
        <f>VLOOKUP(Tabla_Gtos_Ingresos7[[#This Row],[Grupo 1]],Tabla3[],5,FALSE)</f>
        <v>15.b Deudas con Terceros</v>
      </c>
      <c r="N132" s="28" t="str">
        <f>VLOOKUP(Tabla_Gtos_Ingresos7[[#This Row],[Grupo 1]],Tabla3[],10,FALSE)</f>
        <v>G</v>
      </c>
      <c r="O132" s="28" t="str">
        <f>VLOOKUP(Tabla_Gtos_Ingresos7[[#This Row],[Grupo 1]],Tabla3[],6,FALSE)</f>
        <v>Financieros</v>
      </c>
      <c r="P132" s="28">
        <f>VLOOKUP(Tabla_Gtos_Ingresos7[[#This Row],[Grupo 1]],Tabla3[],2,FALSE)</f>
        <v>15</v>
      </c>
      <c r="Q132" s="29" t="str">
        <f>VLOOKUP(Tabla_Gtos_Ingresos7[[#This Row],[3 digitos]],PGC_Gtos_e_Ingresos[],2,FALSE)</f>
        <v xml:space="preserve"> Intereses por descuento de efectos</v>
      </c>
      <c r="R132" s="30" t="str">
        <f>Tabla_Gtos_Ingresos7[[#This Row],[3 digitos]]&amp;"/"&amp;Tabla_Gtos_Ingresos7[[#This Row],[Nombre cuenta]]</f>
        <v>665/ Intereses por descuento de efectos</v>
      </c>
      <c r="S132" s="30">
        <f>YEAR(Tabla_Gtos_Ingresos7[[#This Row],[Fecha]])</f>
        <v>2010</v>
      </c>
      <c r="T132" s="27">
        <f>MONTH(Tabla_Gtos_Ingresos7[[#This Row],[Fecha]])</f>
        <v>11</v>
      </c>
      <c r="U132" s="30">
        <f>ROUNDUP(MONTH(Tabla_Gtos_Ingresos7[[#This Row],[Fecha]])/3, 0)</f>
        <v>4</v>
      </c>
      <c r="V132" s="30">
        <f>(Tabla_Gtos_Ingresos7[[#This Row],[Factor]]*Tabla_Gtos_Ingresos7[[#This Row],[Haber]])+(Tabla_Gtos_Ingresos7[[#This Row],[Factor]]*Tabla_Gtos_Ingresos7[[#This Row],[Debe]])</f>
        <v>-195.62</v>
      </c>
      <c r="W132" s="30">
        <f>VLOOKUP(Tabla_Gtos_Ingresos7[[#This Row],[3 digitos]],PGC_Gtos_e_Ingresos[],3,FALSE)</f>
        <v>-1</v>
      </c>
    </row>
    <row r="133" spans="1:23" x14ac:dyDescent="0.2">
      <c r="A133" s="1">
        <v>450</v>
      </c>
      <c r="B133" s="12">
        <v>40254</v>
      </c>
      <c r="C133" s="14">
        <v>62200017</v>
      </c>
      <c r="D133" s="1" t="s">
        <v>14</v>
      </c>
      <c r="E133" s="1" t="s">
        <v>374</v>
      </c>
      <c r="F133" s="11">
        <v>389.75</v>
      </c>
      <c r="G133" s="11">
        <v>0</v>
      </c>
      <c r="H133" s="26" t="str">
        <f>MID(Tabla_Gtos_Ingresos7[[#This Row],[Subcuenta]],1,4)</f>
        <v>6220</v>
      </c>
      <c r="I133" s="27">
        <f>VALUE(MID(Tabla_Gtos_Ingresos7[[#This Row],[4 digitos]],1,3))</f>
        <v>622</v>
      </c>
      <c r="J133" s="27">
        <f>VALUE(MID(Tabla_Gtos_Ingresos7[[#This Row],[3 digitos]],1,2))</f>
        <v>62</v>
      </c>
      <c r="K133" s="28" t="str">
        <f>VLOOKUP(Tabla_Gtos_Ingresos7[[#This Row],[3 digitos]],PGC_Gtos_e_Ingresos[],4,FALSE)</f>
        <v>7.a</v>
      </c>
      <c r="L133" s="30" t="str">
        <f>VLOOKUP(Tabla_Gtos_Ingresos7[[#This Row],[Grupo 1]],Tabla3[],4,FALSE)</f>
        <v>7. Otros Gastos de Explotación</v>
      </c>
      <c r="M133" s="30" t="str">
        <f>VLOOKUP(Tabla_Gtos_Ingresos7[[#This Row],[Grupo 1]],Tabla3[],5,FALSE)</f>
        <v>7.a Servicios Exteriores</v>
      </c>
      <c r="N133" s="28" t="str">
        <f>VLOOKUP(Tabla_Gtos_Ingresos7[[#This Row],[Grupo 1]],Tabla3[],10,FALSE)</f>
        <v>G</v>
      </c>
      <c r="O133" s="28" t="str">
        <f>VLOOKUP(Tabla_Gtos_Ingresos7[[#This Row],[Grupo 1]],Tabla3[],6,FALSE)</f>
        <v>Explotación</v>
      </c>
      <c r="P133" s="28">
        <f>VLOOKUP(Tabla_Gtos_Ingresos7[[#This Row],[Grupo 1]],Tabla3[],2,FALSE)</f>
        <v>7</v>
      </c>
      <c r="Q133" s="29" t="str">
        <f>VLOOKUP(Tabla_Gtos_Ingresos7[[#This Row],[3 digitos]],PGC_Gtos_e_Ingresos[],2,FALSE)</f>
        <v xml:space="preserve"> Reparaciones y conservación</v>
      </c>
      <c r="R133" s="30" t="str">
        <f>Tabla_Gtos_Ingresos7[[#This Row],[3 digitos]]&amp;"/"&amp;Tabla_Gtos_Ingresos7[[#This Row],[Nombre cuenta]]</f>
        <v>622/ Reparaciones y conservación</v>
      </c>
      <c r="S133" s="30">
        <f>YEAR(Tabla_Gtos_Ingresos7[[#This Row],[Fecha]])</f>
        <v>2010</v>
      </c>
      <c r="T133" s="27">
        <f>MONTH(Tabla_Gtos_Ingresos7[[#This Row],[Fecha]])</f>
        <v>3</v>
      </c>
      <c r="U133" s="30">
        <f>ROUNDUP(MONTH(Tabla_Gtos_Ingresos7[[#This Row],[Fecha]])/3, 0)</f>
        <v>1</v>
      </c>
      <c r="V133" s="30">
        <f>(Tabla_Gtos_Ingresos7[[#This Row],[Factor]]*Tabla_Gtos_Ingresos7[[#This Row],[Haber]])+(Tabla_Gtos_Ingresos7[[#This Row],[Factor]]*Tabla_Gtos_Ingresos7[[#This Row],[Debe]])</f>
        <v>-389.75</v>
      </c>
      <c r="W133" s="30">
        <f>VLOOKUP(Tabla_Gtos_Ingresos7[[#This Row],[3 digitos]],PGC_Gtos_e_Ingresos[],3,FALSE)</f>
        <v>-1</v>
      </c>
    </row>
    <row r="134" spans="1:23" x14ac:dyDescent="0.2">
      <c r="A134" s="1">
        <v>676</v>
      </c>
      <c r="B134" s="12">
        <v>40285</v>
      </c>
      <c r="C134" s="14">
        <v>62200020</v>
      </c>
      <c r="D134" s="1" t="s">
        <v>14</v>
      </c>
      <c r="E134" s="1" t="s">
        <v>903</v>
      </c>
      <c r="F134" s="11">
        <v>2209.64</v>
      </c>
      <c r="G134" s="11">
        <v>0</v>
      </c>
      <c r="H134" s="26" t="str">
        <f>MID(Tabla_Gtos_Ingresos7[[#This Row],[Subcuenta]],1,4)</f>
        <v>6220</v>
      </c>
      <c r="I134" s="27">
        <f>VALUE(MID(Tabla_Gtos_Ingresos7[[#This Row],[4 digitos]],1,3))</f>
        <v>622</v>
      </c>
      <c r="J134" s="27">
        <f>VALUE(MID(Tabla_Gtos_Ingresos7[[#This Row],[3 digitos]],1,2))</f>
        <v>62</v>
      </c>
      <c r="K134" s="28" t="str">
        <f>VLOOKUP(Tabla_Gtos_Ingresos7[[#This Row],[3 digitos]],PGC_Gtos_e_Ingresos[],4,FALSE)</f>
        <v>7.a</v>
      </c>
      <c r="L134" s="30" t="str">
        <f>VLOOKUP(Tabla_Gtos_Ingresos7[[#This Row],[Grupo 1]],Tabla3[],4,FALSE)</f>
        <v>7. Otros Gastos de Explotación</v>
      </c>
      <c r="M134" s="30" t="str">
        <f>VLOOKUP(Tabla_Gtos_Ingresos7[[#This Row],[Grupo 1]],Tabla3[],5,FALSE)</f>
        <v>7.a Servicios Exteriores</v>
      </c>
      <c r="N134" s="28" t="str">
        <f>VLOOKUP(Tabla_Gtos_Ingresos7[[#This Row],[Grupo 1]],Tabla3[],10,FALSE)</f>
        <v>G</v>
      </c>
      <c r="O134" s="28" t="str">
        <f>VLOOKUP(Tabla_Gtos_Ingresos7[[#This Row],[Grupo 1]],Tabla3[],6,FALSE)</f>
        <v>Explotación</v>
      </c>
      <c r="P134" s="28">
        <f>VLOOKUP(Tabla_Gtos_Ingresos7[[#This Row],[Grupo 1]],Tabla3[],2,FALSE)</f>
        <v>7</v>
      </c>
      <c r="Q134" s="29" t="str">
        <f>VLOOKUP(Tabla_Gtos_Ingresos7[[#This Row],[3 digitos]],PGC_Gtos_e_Ingresos[],2,FALSE)</f>
        <v xml:space="preserve"> Reparaciones y conservación</v>
      </c>
      <c r="R134" s="30" t="str">
        <f>Tabla_Gtos_Ingresos7[[#This Row],[3 digitos]]&amp;"/"&amp;Tabla_Gtos_Ingresos7[[#This Row],[Nombre cuenta]]</f>
        <v>622/ Reparaciones y conservación</v>
      </c>
      <c r="S134" s="30">
        <f>YEAR(Tabla_Gtos_Ingresos7[[#This Row],[Fecha]])</f>
        <v>2010</v>
      </c>
      <c r="T134" s="27">
        <f>MONTH(Tabla_Gtos_Ingresos7[[#This Row],[Fecha]])</f>
        <v>4</v>
      </c>
      <c r="U134" s="30">
        <f>ROUNDUP(MONTH(Tabla_Gtos_Ingresos7[[#This Row],[Fecha]])/3, 0)</f>
        <v>2</v>
      </c>
      <c r="V134" s="30">
        <f>(Tabla_Gtos_Ingresos7[[#This Row],[Factor]]*Tabla_Gtos_Ingresos7[[#This Row],[Haber]])+(Tabla_Gtos_Ingresos7[[#This Row],[Factor]]*Tabla_Gtos_Ingresos7[[#This Row],[Debe]])</f>
        <v>-2209.64</v>
      </c>
      <c r="W134" s="30">
        <f>VLOOKUP(Tabla_Gtos_Ingresos7[[#This Row],[3 digitos]],PGC_Gtos_e_Ingresos[],3,FALSE)</f>
        <v>-1</v>
      </c>
    </row>
    <row r="135" spans="1:23" x14ac:dyDescent="0.2">
      <c r="A135" s="1">
        <v>1209</v>
      </c>
      <c r="B135" s="12">
        <v>40346</v>
      </c>
      <c r="C135" s="14">
        <v>70000100</v>
      </c>
      <c r="D135" s="1" t="s">
        <v>38</v>
      </c>
      <c r="E135" s="1" t="s">
        <v>599</v>
      </c>
      <c r="F135" s="11">
        <v>0</v>
      </c>
      <c r="G135" s="11">
        <v>344.3</v>
      </c>
      <c r="H135" s="26" t="str">
        <f>MID(Tabla_Gtos_Ingresos7[[#This Row],[Subcuenta]],1,4)</f>
        <v>7000</v>
      </c>
      <c r="I135" s="27">
        <f>VALUE(MID(Tabla_Gtos_Ingresos7[[#This Row],[4 digitos]],1,3))</f>
        <v>700</v>
      </c>
      <c r="J135" s="27">
        <f>VALUE(MID(Tabla_Gtos_Ingresos7[[#This Row],[3 digitos]],1,2))</f>
        <v>70</v>
      </c>
      <c r="K135" s="28" t="str">
        <f>VLOOKUP(Tabla_Gtos_Ingresos7[[#This Row],[3 digitos]],PGC_Gtos_e_Ingresos[],4,FALSE)</f>
        <v>1a</v>
      </c>
      <c r="L135" s="30" t="str">
        <f>VLOOKUP(Tabla_Gtos_Ingresos7[[#This Row],[Grupo 1]],Tabla3[],4,FALSE)</f>
        <v>1. Importe Neto Cifra de Negocios</v>
      </c>
      <c r="M135" s="30" t="str">
        <f>VLOOKUP(Tabla_Gtos_Ingresos7[[#This Row],[Grupo 1]],Tabla3[],5,FALSE)</f>
        <v>1.a Ventas</v>
      </c>
      <c r="N135" s="28" t="str">
        <f>VLOOKUP(Tabla_Gtos_Ingresos7[[#This Row],[Grupo 1]],Tabla3[],10,FALSE)</f>
        <v>I</v>
      </c>
      <c r="O135" s="28" t="str">
        <f>VLOOKUP(Tabla_Gtos_Ingresos7[[#This Row],[Grupo 1]],Tabla3[],6,FALSE)</f>
        <v>Explotación</v>
      </c>
      <c r="P135" s="28">
        <f>VLOOKUP(Tabla_Gtos_Ingresos7[[#This Row],[Grupo 1]],Tabla3[],2,FALSE)</f>
        <v>1</v>
      </c>
      <c r="Q135" s="29" t="str">
        <f>VLOOKUP(Tabla_Gtos_Ingresos7[[#This Row],[3 digitos]],PGC_Gtos_e_Ingresos[],2,FALSE)</f>
        <v xml:space="preserve"> Ventas de mercaderías</v>
      </c>
      <c r="R135" s="30" t="str">
        <f>Tabla_Gtos_Ingresos7[[#This Row],[3 digitos]]&amp;"/"&amp;Tabla_Gtos_Ingresos7[[#This Row],[Nombre cuenta]]</f>
        <v>700/ Ventas de mercaderías</v>
      </c>
      <c r="S135" s="30">
        <f>YEAR(Tabla_Gtos_Ingresos7[[#This Row],[Fecha]])</f>
        <v>2010</v>
      </c>
      <c r="T135" s="27">
        <f>MONTH(Tabla_Gtos_Ingresos7[[#This Row],[Fecha]])</f>
        <v>6</v>
      </c>
      <c r="U135" s="30">
        <f>ROUNDUP(MONTH(Tabla_Gtos_Ingresos7[[#This Row],[Fecha]])/3, 0)</f>
        <v>2</v>
      </c>
      <c r="V135" s="30">
        <f>(Tabla_Gtos_Ingresos7[[#This Row],[Factor]]*Tabla_Gtos_Ingresos7[[#This Row],[Haber]])+(Tabla_Gtos_Ingresos7[[#This Row],[Factor]]*Tabla_Gtos_Ingresos7[[#This Row],[Debe]])</f>
        <v>344.3</v>
      </c>
      <c r="W135" s="30">
        <f>VLOOKUP(Tabla_Gtos_Ingresos7[[#This Row],[3 digitos]],PGC_Gtos_e_Ingresos[],3,FALSE)</f>
        <v>1</v>
      </c>
    </row>
    <row r="136" spans="1:23" x14ac:dyDescent="0.2">
      <c r="A136" s="1">
        <v>1211</v>
      </c>
      <c r="B136" s="12">
        <v>40346</v>
      </c>
      <c r="C136" s="14">
        <v>70800007</v>
      </c>
      <c r="D136" s="1" t="s">
        <v>58</v>
      </c>
      <c r="E136" s="1" t="s">
        <v>316</v>
      </c>
      <c r="F136" s="11">
        <v>438.16</v>
      </c>
      <c r="G136" s="11">
        <v>0</v>
      </c>
      <c r="H136" s="26" t="str">
        <f>MID(Tabla_Gtos_Ingresos7[[#This Row],[Subcuenta]],1,4)</f>
        <v>7080</v>
      </c>
      <c r="I136" s="27">
        <f>VALUE(MID(Tabla_Gtos_Ingresos7[[#This Row],[4 digitos]],1,3))</f>
        <v>708</v>
      </c>
      <c r="J136" s="27">
        <f>VALUE(MID(Tabla_Gtos_Ingresos7[[#This Row],[3 digitos]],1,2))</f>
        <v>70</v>
      </c>
      <c r="K136" s="28" t="str">
        <f>VLOOKUP(Tabla_Gtos_Ingresos7[[#This Row],[3 digitos]],PGC_Gtos_e_Ingresos[],4,FALSE)</f>
        <v>1a</v>
      </c>
      <c r="L136" s="30" t="str">
        <f>VLOOKUP(Tabla_Gtos_Ingresos7[[#This Row],[Grupo 1]],Tabla3[],4,FALSE)</f>
        <v>1. Importe Neto Cifra de Negocios</v>
      </c>
      <c r="M136" s="30" t="str">
        <f>VLOOKUP(Tabla_Gtos_Ingresos7[[#This Row],[Grupo 1]],Tabla3[],5,FALSE)</f>
        <v>1.a Ventas</v>
      </c>
      <c r="N136" s="28" t="str">
        <f>VLOOKUP(Tabla_Gtos_Ingresos7[[#This Row],[Grupo 1]],Tabla3[],10,FALSE)</f>
        <v>I</v>
      </c>
      <c r="O136" s="28" t="str">
        <f>VLOOKUP(Tabla_Gtos_Ingresos7[[#This Row],[Grupo 1]],Tabla3[],6,FALSE)</f>
        <v>Explotación</v>
      </c>
      <c r="P136" s="28">
        <f>VLOOKUP(Tabla_Gtos_Ingresos7[[#This Row],[Grupo 1]],Tabla3[],2,FALSE)</f>
        <v>1</v>
      </c>
      <c r="Q136" s="29" t="str">
        <f>VLOOKUP(Tabla_Gtos_Ingresos7[[#This Row],[3 digitos]],PGC_Gtos_e_Ingresos[],2,FALSE)</f>
        <v xml:space="preserve"> Devoluciones de ventas y operaciones similares</v>
      </c>
      <c r="R136" s="30" t="str">
        <f>Tabla_Gtos_Ingresos7[[#This Row],[3 digitos]]&amp;"/"&amp;Tabla_Gtos_Ingresos7[[#This Row],[Nombre cuenta]]</f>
        <v>708/ Devoluciones de ventas y operaciones similares</v>
      </c>
      <c r="S136" s="30">
        <f>YEAR(Tabla_Gtos_Ingresos7[[#This Row],[Fecha]])</f>
        <v>2010</v>
      </c>
      <c r="T136" s="27">
        <f>MONTH(Tabla_Gtos_Ingresos7[[#This Row],[Fecha]])</f>
        <v>6</v>
      </c>
      <c r="U136" s="30">
        <f>ROUNDUP(MONTH(Tabla_Gtos_Ingresos7[[#This Row],[Fecha]])/3, 0)</f>
        <v>2</v>
      </c>
      <c r="V136" s="30">
        <f>(Tabla_Gtos_Ingresos7[[#This Row],[Factor]]*Tabla_Gtos_Ingresos7[[#This Row],[Haber]])+(Tabla_Gtos_Ingresos7[[#This Row],[Factor]]*Tabla_Gtos_Ingresos7[[#This Row],[Debe]])</f>
        <v>-438.16</v>
      </c>
      <c r="W136" s="30">
        <f>VLOOKUP(Tabla_Gtos_Ingresos7[[#This Row],[3 digitos]],PGC_Gtos_e_Ingresos[],3,FALSE)</f>
        <v>-1</v>
      </c>
    </row>
    <row r="137" spans="1:23" x14ac:dyDescent="0.2">
      <c r="A137" s="1">
        <v>1536</v>
      </c>
      <c r="B137" s="12">
        <v>40376</v>
      </c>
      <c r="C137" s="14">
        <v>62200048</v>
      </c>
      <c r="D137" s="1" t="s">
        <v>14</v>
      </c>
      <c r="E137" s="1" t="s">
        <v>381</v>
      </c>
      <c r="F137" s="11">
        <v>226.6</v>
      </c>
      <c r="G137" s="11">
        <v>0</v>
      </c>
      <c r="H137" s="26" t="str">
        <f>MID(Tabla_Gtos_Ingresos7[[#This Row],[Subcuenta]],1,4)</f>
        <v>6220</v>
      </c>
      <c r="I137" s="27">
        <f>VALUE(MID(Tabla_Gtos_Ingresos7[[#This Row],[4 digitos]],1,3))</f>
        <v>622</v>
      </c>
      <c r="J137" s="27">
        <f>VALUE(MID(Tabla_Gtos_Ingresos7[[#This Row],[3 digitos]],1,2))</f>
        <v>62</v>
      </c>
      <c r="K137" s="28" t="str">
        <f>VLOOKUP(Tabla_Gtos_Ingresos7[[#This Row],[3 digitos]],PGC_Gtos_e_Ingresos[],4,FALSE)</f>
        <v>7.a</v>
      </c>
      <c r="L137" s="30" t="str">
        <f>VLOOKUP(Tabla_Gtos_Ingresos7[[#This Row],[Grupo 1]],Tabla3[],4,FALSE)</f>
        <v>7. Otros Gastos de Explotación</v>
      </c>
      <c r="M137" s="30" t="str">
        <f>VLOOKUP(Tabla_Gtos_Ingresos7[[#This Row],[Grupo 1]],Tabla3[],5,FALSE)</f>
        <v>7.a Servicios Exteriores</v>
      </c>
      <c r="N137" s="28" t="str">
        <f>VLOOKUP(Tabla_Gtos_Ingresos7[[#This Row],[Grupo 1]],Tabla3[],10,FALSE)</f>
        <v>G</v>
      </c>
      <c r="O137" s="28" t="str">
        <f>VLOOKUP(Tabla_Gtos_Ingresos7[[#This Row],[Grupo 1]],Tabla3[],6,FALSE)</f>
        <v>Explotación</v>
      </c>
      <c r="P137" s="28">
        <f>VLOOKUP(Tabla_Gtos_Ingresos7[[#This Row],[Grupo 1]],Tabla3[],2,FALSE)</f>
        <v>7</v>
      </c>
      <c r="Q137" s="29" t="str">
        <f>VLOOKUP(Tabla_Gtos_Ingresos7[[#This Row],[3 digitos]],PGC_Gtos_e_Ingresos[],2,FALSE)</f>
        <v xml:space="preserve"> Reparaciones y conservación</v>
      </c>
      <c r="R137" s="30" t="str">
        <f>Tabla_Gtos_Ingresos7[[#This Row],[3 digitos]]&amp;"/"&amp;Tabla_Gtos_Ingresos7[[#This Row],[Nombre cuenta]]</f>
        <v>622/ Reparaciones y conservación</v>
      </c>
      <c r="S137" s="30">
        <f>YEAR(Tabla_Gtos_Ingresos7[[#This Row],[Fecha]])</f>
        <v>2010</v>
      </c>
      <c r="T137" s="27">
        <f>MONTH(Tabla_Gtos_Ingresos7[[#This Row],[Fecha]])</f>
        <v>7</v>
      </c>
      <c r="U137" s="30">
        <f>ROUNDUP(MONTH(Tabla_Gtos_Ingresos7[[#This Row],[Fecha]])/3, 0)</f>
        <v>3</v>
      </c>
      <c r="V137" s="30">
        <f>(Tabla_Gtos_Ingresos7[[#This Row],[Factor]]*Tabla_Gtos_Ingresos7[[#This Row],[Haber]])+(Tabla_Gtos_Ingresos7[[#This Row],[Factor]]*Tabla_Gtos_Ingresos7[[#This Row],[Debe]])</f>
        <v>-226.6</v>
      </c>
      <c r="W137" s="30">
        <f>VLOOKUP(Tabla_Gtos_Ingresos7[[#This Row],[3 digitos]],PGC_Gtos_e_Ingresos[],3,FALSE)</f>
        <v>-1</v>
      </c>
    </row>
    <row r="138" spans="1:23" x14ac:dyDescent="0.2">
      <c r="A138" s="1">
        <v>1526</v>
      </c>
      <c r="B138" s="12">
        <v>40376</v>
      </c>
      <c r="C138" s="14">
        <v>70000118</v>
      </c>
      <c r="D138" s="1" t="s">
        <v>38</v>
      </c>
      <c r="E138" s="2" t="s">
        <v>576</v>
      </c>
      <c r="F138" s="11">
        <v>0</v>
      </c>
      <c r="G138" s="11">
        <v>46.31</v>
      </c>
      <c r="H138" s="26" t="str">
        <f>MID(Tabla_Gtos_Ingresos7[[#This Row],[Subcuenta]],1,4)</f>
        <v>7000</v>
      </c>
      <c r="I138" s="27">
        <f>VALUE(MID(Tabla_Gtos_Ingresos7[[#This Row],[4 digitos]],1,3))</f>
        <v>700</v>
      </c>
      <c r="J138" s="27">
        <f>VALUE(MID(Tabla_Gtos_Ingresos7[[#This Row],[3 digitos]],1,2))</f>
        <v>70</v>
      </c>
      <c r="K138" s="28" t="str">
        <f>VLOOKUP(Tabla_Gtos_Ingresos7[[#This Row],[3 digitos]],PGC_Gtos_e_Ingresos[],4,FALSE)</f>
        <v>1a</v>
      </c>
      <c r="L138" s="30" t="str">
        <f>VLOOKUP(Tabla_Gtos_Ingresos7[[#This Row],[Grupo 1]],Tabla3[],4,FALSE)</f>
        <v>1. Importe Neto Cifra de Negocios</v>
      </c>
      <c r="M138" s="30" t="str">
        <f>VLOOKUP(Tabla_Gtos_Ingresos7[[#This Row],[Grupo 1]],Tabla3[],5,FALSE)</f>
        <v>1.a Ventas</v>
      </c>
      <c r="N138" s="28" t="str">
        <f>VLOOKUP(Tabla_Gtos_Ingresos7[[#This Row],[Grupo 1]],Tabla3[],10,FALSE)</f>
        <v>I</v>
      </c>
      <c r="O138" s="28" t="str">
        <f>VLOOKUP(Tabla_Gtos_Ingresos7[[#This Row],[Grupo 1]],Tabla3[],6,FALSE)</f>
        <v>Explotación</v>
      </c>
      <c r="P138" s="28">
        <f>VLOOKUP(Tabla_Gtos_Ingresos7[[#This Row],[Grupo 1]],Tabla3[],2,FALSE)</f>
        <v>1</v>
      </c>
      <c r="Q138" s="29" t="str">
        <f>VLOOKUP(Tabla_Gtos_Ingresos7[[#This Row],[3 digitos]],PGC_Gtos_e_Ingresos[],2,FALSE)</f>
        <v xml:space="preserve"> Ventas de mercaderías</v>
      </c>
      <c r="R138" s="30" t="str">
        <f>Tabla_Gtos_Ingresos7[[#This Row],[3 digitos]]&amp;"/"&amp;Tabla_Gtos_Ingresos7[[#This Row],[Nombre cuenta]]</f>
        <v>700/ Ventas de mercaderías</v>
      </c>
      <c r="S138" s="30">
        <f>YEAR(Tabla_Gtos_Ingresos7[[#This Row],[Fecha]])</f>
        <v>2010</v>
      </c>
      <c r="T138" s="27">
        <f>MONTH(Tabla_Gtos_Ingresos7[[#This Row],[Fecha]])</f>
        <v>7</v>
      </c>
      <c r="U138" s="30">
        <f>ROUNDUP(MONTH(Tabla_Gtos_Ingresos7[[#This Row],[Fecha]])/3, 0)</f>
        <v>3</v>
      </c>
      <c r="V138" s="30">
        <f>(Tabla_Gtos_Ingresos7[[#This Row],[Factor]]*Tabla_Gtos_Ingresos7[[#This Row],[Haber]])+(Tabla_Gtos_Ingresos7[[#This Row],[Factor]]*Tabla_Gtos_Ingresos7[[#This Row],[Debe]])</f>
        <v>46.31</v>
      </c>
      <c r="W138" s="30">
        <f>VLOOKUP(Tabla_Gtos_Ingresos7[[#This Row],[3 digitos]],PGC_Gtos_e_Ingresos[],3,FALSE)</f>
        <v>1</v>
      </c>
    </row>
    <row r="139" spans="1:23" x14ac:dyDescent="0.2">
      <c r="A139" s="1">
        <v>2066</v>
      </c>
      <c r="B139" s="12">
        <v>40438</v>
      </c>
      <c r="C139" s="13">
        <v>60200010</v>
      </c>
      <c r="D139" s="9" t="s">
        <v>8</v>
      </c>
      <c r="E139" s="1" t="s">
        <v>591</v>
      </c>
      <c r="F139" s="11">
        <v>50.8</v>
      </c>
      <c r="G139" s="11">
        <v>0</v>
      </c>
      <c r="H139" s="26" t="str">
        <f>MID(Tabla_Gtos_Ingresos7[[#This Row],[Subcuenta]],1,4)</f>
        <v>6020</v>
      </c>
      <c r="I139" s="27">
        <f>VALUE(MID(Tabla_Gtos_Ingresos7[[#This Row],[4 digitos]],1,3))</f>
        <v>602</v>
      </c>
      <c r="J139" s="27">
        <f>VALUE(MID(Tabla_Gtos_Ingresos7[[#This Row],[3 digitos]],1,2))</f>
        <v>60</v>
      </c>
      <c r="K139" s="28" t="str">
        <f>VLOOKUP(Tabla_Gtos_Ingresos7[[#This Row],[3 digitos]],PGC_Gtos_e_Ingresos[],4,FALSE)</f>
        <v>4.b</v>
      </c>
      <c r="L139" s="30" t="str">
        <f>VLOOKUP(Tabla_Gtos_Ingresos7[[#This Row],[Grupo 1]],Tabla3[],4,FALSE)</f>
        <v>4. Aprovisionamientos</v>
      </c>
      <c r="M139" s="30" t="str">
        <f>VLOOKUP(Tabla_Gtos_Ingresos7[[#This Row],[Grupo 1]],Tabla3[],5,FALSE)</f>
        <v>4.b Consumos MP y otros</v>
      </c>
      <c r="N139" s="28" t="str">
        <f>VLOOKUP(Tabla_Gtos_Ingresos7[[#This Row],[Grupo 1]],Tabla3[],10,FALSE)</f>
        <v>G</v>
      </c>
      <c r="O139" s="28" t="str">
        <f>VLOOKUP(Tabla_Gtos_Ingresos7[[#This Row],[Grupo 1]],Tabla3[],6,FALSE)</f>
        <v>Explotación</v>
      </c>
      <c r="P139" s="28">
        <f>VLOOKUP(Tabla_Gtos_Ingresos7[[#This Row],[Grupo 1]],Tabla3[],2,FALSE)</f>
        <v>4</v>
      </c>
      <c r="Q139" s="29" t="str">
        <f>VLOOKUP(Tabla_Gtos_Ingresos7[[#This Row],[3 digitos]],PGC_Gtos_e_Ingresos[],2,FALSE)</f>
        <v xml:space="preserve"> Compras de otros aprovisionamientos</v>
      </c>
      <c r="R139" s="30" t="str">
        <f>Tabla_Gtos_Ingresos7[[#This Row],[3 digitos]]&amp;"/"&amp;Tabla_Gtos_Ingresos7[[#This Row],[Nombre cuenta]]</f>
        <v>602/ Compras de otros aprovisionamientos</v>
      </c>
      <c r="S139" s="30">
        <f>YEAR(Tabla_Gtos_Ingresos7[[#This Row],[Fecha]])</f>
        <v>2010</v>
      </c>
      <c r="T139" s="27">
        <f>MONTH(Tabla_Gtos_Ingresos7[[#This Row],[Fecha]])</f>
        <v>9</v>
      </c>
      <c r="U139" s="30">
        <f>ROUNDUP(MONTH(Tabla_Gtos_Ingresos7[[#This Row],[Fecha]])/3, 0)</f>
        <v>3</v>
      </c>
      <c r="V139" s="30">
        <f>(Tabla_Gtos_Ingresos7[[#This Row],[Factor]]*Tabla_Gtos_Ingresos7[[#This Row],[Haber]])+(Tabla_Gtos_Ingresos7[[#This Row],[Factor]]*Tabla_Gtos_Ingresos7[[#This Row],[Debe]])</f>
        <v>-50.8</v>
      </c>
      <c r="W139" s="30">
        <f>VLOOKUP(Tabla_Gtos_Ingresos7[[#This Row],[3 digitos]],PGC_Gtos_e_Ingresos[],3,FALSE)</f>
        <v>-1</v>
      </c>
    </row>
    <row r="140" spans="1:23" x14ac:dyDescent="0.2">
      <c r="A140" s="1">
        <v>2067</v>
      </c>
      <c r="B140" s="12">
        <v>40438</v>
      </c>
      <c r="C140" s="14">
        <v>62200057</v>
      </c>
      <c r="D140" s="1" t="s">
        <v>14</v>
      </c>
      <c r="E140" s="1" t="s">
        <v>651</v>
      </c>
      <c r="F140" s="11">
        <v>60</v>
      </c>
      <c r="G140" s="11">
        <v>0</v>
      </c>
      <c r="H140" s="26" t="str">
        <f>MID(Tabla_Gtos_Ingresos7[[#This Row],[Subcuenta]],1,4)</f>
        <v>6220</v>
      </c>
      <c r="I140" s="27">
        <f>VALUE(MID(Tabla_Gtos_Ingresos7[[#This Row],[4 digitos]],1,3))</f>
        <v>622</v>
      </c>
      <c r="J140" s="27">
        <f>VALUE(MID(Tabla_Gtos_Ingresos7[[#This Row],[3 digitos]],1,2))</f>
        <v>62</v>
      </c>
      <c r="K140" s="28" t="str">
        <f>VLOOKUP(Tabla_Gtos_Ingresos7[[#This Row],[3 digitos]],PGC_Gtos_e_Ingresos[],4,FALSE)</f>
        <v>7.a</v>
      </c>
      <c r="L140" s="30" t="str">
        <f>VLOOKUP(Tabla_Gtos_Ingresos7[[#This Row],[Grupo 1]],Tabla3[],4,FALSE)</f>
        <v>7. Otros Gastos de Explotación</v>
      </c>
      <c r="M140" s="30" t="str">
        <f>VLOOKUP(Tabla_Gtos_Ingresos7[[#This Row],[Grupo 1]],Tabla3[],5,FALSE)</f>
        <v>7.a Servicios Exteriores</v>
      </c>
      <c r="N140" s="28" t="str">
        <f>VLOOKUP(Tabla_Gtos_Ingresos7[[#This Row],[Grupo 1]],Tabla3[],10,FALSE)</f>
        <v>G</v>
      </c>
      <c r="O140" s="28" t="str">
        <f>VLOOKUP(Tabla_Gtos_Ingresos7[[#This Row],[Grupo 1]],Tabla3[],6,FALSE)</f>
        <v>Explotación</v>
      </c>
      <c r="P140" s="28">
        <f>VLOOKUP(Tabla_Gtos_Ingresos7[[#This Row],[Grupo 1]],Tabla3[],2,FALSE)</f>
        <v>7</v>
      </c>
      <c r="Q140" s="29" t="str">
        <f>VLOOKUP(Tabla_Gtos_Ingresos7[[#This Row],[3 digitos]],PGC_Gtos_e_Ingresos[],2,FALSE)</f>
        <v xml:space="preserve"> Reparaciones y conservación</v>
      </c>
      <c r="R140" s="30" t="str">
        <f>Tabla_Gtos_Ingresos7[[#This Row],[3 digitos]]&amp;"/"&amp;Tabla_Gtos_Ingresos7[[#This Row],[Nombre cuenta]]</f>
        <v>622/ Reparaciones y conservación</v>
      </c>
      <c r="S140" s="30">
        <f>YEAR(Tabla_Gtos_Ingresos7[[#This Row],[Fecha]])</f>
        <v>2010</v>
      </c>
      <c r="T140" s="27">
        <f>MONTH(Tabla_Gtos_Ingresos7[[#This Row],[Fecha]])</f>
        <v>9</v>
      </c>
      <c r="U140" s="30">
        <f>ROUNDUP(MONTH(Tabla_Gtos_Ingresos7[[#This Row],[Fecha]])/3, 0)</f>
        <v>3</v>
      </c>
      <c r="V140" s="30">
        <f>(Tabla_Gtos_Ingresos7[[#This Row],[Factor]]*Tabla_Gtos_Ingresos7[[#This Row],[Haber]])+(Tabla_Gtos_Ingresos7[[#This Row],[Factor]]*Tabla_Gtos_Ingresos7[[#This Row],[Debe]])</f>
        <v>-60</v>
      </c>
      <c r="W140" s="30">
        <f>VLOOKUP(Tabla_Gtos_Ingresos7[[#This Row],[3 digitos]],PGC_Gtos_e_Ingresos[],3,FALSE)</f>
        <v>-1</v>
      </c>
    </row>
    <row r="141" spans="1:23" x14ac:dyDescent="0.2">
      <c r="A141" s="1">
        <v>2064</v>
      </c>
      <c r="B141" s="12">
        <v>40438</v>
      </c>
      <c r="C141" s="14">
        <v>62400021</v>
      </c>
      <c r="D141" s="1" t="s">
        <v>16</v>
      </c>
      <c r="E141" s="1" t="s">
        <v>440</v>
      </c>
      <c r="F141" s="11">
        <v>104</v>
      </c>
      <c r="G141" s="11">
        <v>0</v>
      </c>
      <c r="H141" s="26" t="str">
        <f>MID(Tabla_Gtos_Ingresos7[[#This Row],[Subcuenta]],1,4)</f>
        <v>6240</v>
      </c>
      <c r="I141" s="27">
        <f>VALUE(MID(Tabla_Gtos_Ingresos7[[#This Row],[4 digitos]],1,3))</f>
        <v>624</v>
      </c>
      <c r="J141" s="27">
        <f>VALUE(MID(Tabla_Gtos_Ingresos7[[#This Row],[3 digitos]],1,2))</f>
        <v>62</v>
      </c>
      <c r="K141" s="28" t="str">
        <f>VLOOKUP(Tabla_Gtos_Ingresos7[[#This Row],[3 digitos]],PGC_Gtos_e_Ingresos[],4,FALSE)</f>
        <v>7.a</v>
      </c>
      <c r="L141" s="30" t="str">
        <f>VLOOKUP(Tabla_Gtos_Ingresos7[[#This Row],[Grupo 1]],Tabla3[],4,FALSE)</f>
        <v>7. Otros Gastos de Explotación</v>
      </c>
      <c r="M141" s="30" t="str">
        <f>VLOOKUP(Tabla_Gtos_Ingresos7[[#This Row],[Grupo 1]],Tabla3[],5,FALSE)</f>
        <v>7.a Servicios Exteriores</v>
      </c>
      <c r="N141" s="28" t="str">
        <f>VLOOKUP(Tabla_Gtos_Ingresos7[[#This Row],[Grupo 1]],Tabla3[],10,FALSE)</f>
        <v>G</v>
      </c>
      <c r="O141" s="28" t="str">
        <f>VLOOKUP(Tabla_Gtos_Ingresos7[[#This Row],[Grupo 1]],Tabla3[],6,FALSE)</f>
        <v>Explotación</v>
      </c>
      <c r="P141" s="28">
        <f>VLOOKUP(Tabla_Gtos_Ingresos7[[#This Row],[Grupo 1]],Tabla3[],2,FALSE)</f>
        <v>7</v>
      </c>
      <c r="Q141" s="29" t="str">
        <f>VLOOKUP(Tabla_Gtos_Ingresos7[[#This Row],[3 digitos]],PGC_Gtos_e_Ingresos[],2,FALSE)</f>
        <v xml:space="preserve"> Transportes</v>
      </c>
      <c r="R141" s="30" t="str">
        <f>Tabla_Gtos_Ingresos7[[#This Row],[3 digitos]]&amp;"/"&amp;Tabla_Gtos_Ingresos7[[#This Row],[Nombre cuenta]]</f>
        <v>624/ Transportes</v>
      </c>
      <c r="S141" s="30">
        <f>YEAR(Tabla_Gtos_Ingresos7[[#This Row],[Fecha]])</f>
        <v>2010</v>
      </c>
      <c r="T141" s="27">
        <f>MONTH(Tabla_Gtos_Ingresos7[[#This Row],[Fecha]])</f>
        <v>9</v>
      </c>
      <c r="U141" s="30">
        <f>ROUNDUP(MONTH(Tabla_Gtos_Ingresos7[[#This Row],[Fecha]])/3, 0)</f>
        <v>3</v>
      </c>
      <c r="V141" s="30">
        <f>(Tabla_Gtos_Ingresos7[[#This Row],[Factor]]*Tabla_Gtos_Ingresos7[[#This Row],[Haber]])+(Tabla_Gtos_Ingresos7[[#This Row],[Factor]]*Tabla_Gtos_Ingresos7[[#This Row],[Debe]])</f>
        <v>-104</v>
      </c>
      <c r="W141" s="30">
        <f>VLOOKUP(Tabla_Gtos_Ingresos7[[#This Row],[3 digitos]],PGC_Gtos_e_Ingresos[],3,FALSE)</f>
        <v>-1</v>
      </c>
    </row>
    <row r="142" spans="1:23" x14ac:dyDescent="0.2">
      <c r="A142" s="1">
        <v>2065</v>
      </c>
      <c r="B142" s="12">
        <v>40438</v>
      </c>
      <c r="C142" s="14">
        <v>62400022</v>
      </c>
      <c r="D142" s="1" t="s">
        <v>16</v>
      </c>
      <c r="E142" s="1" t="s">
        <v>441</v>
      </c>
      <c r="F142" s="11">
        <v>140.44</v>
      </c>
      <c r="G142" s="11">
        <v>0</v>
      </c>
      <c r="H142" s="26" t="str">
        <f>MID(Tabla_Gtos_Ingresos7[[#This Row],[Subcuenta]],1,4)</f>
        <v>6240</v>
      </c>
      <c r="I142" s="27">
        <f>VALUE(MID(Tabla_Gtos_Ingresos7[[#This Row],[4 digitos]],1,3))</f>
        <v>624</v>
      </c>
      <c r="J142" s="27">
        <f>VALUE(MID(Tabla_Gtos_Ingresos7[[#This Row],[3 digitos]],1,2))</f>
        <v>62</v>
      </c>
      <c r="K142" s="28" t="str">
        <f>VLOOKUP(Tabla_Gtos_Ingresos7[[#This Row],[3 digitos]],PGC_Gtos_e_Ingresos[],4,FALSE)</f>
        <v>7.a</v>
      </c>
      <c r="L142" s="30" t="str">
        <f>VLOOKUP(Tabla_Gtos_Ingresos7[[#This Row],[Grupo 1]],Tabla3[],4,FALSE)</f>
        <v>7. Otros Gastos de Explotación</v>
      </c>
      <c r="M142" s="30" t="str">
        <f>VLOOKUP(Tabla_Gtos_Ingresos7[[#This Row],[Grupo 1]],Tabla3[],5,FALSE)</f>
        <v>7.a Servicios Exteriores</v>
      </c>
      <c r="N142" s="28" t="str">
        <f>VLOOKUP(Tabla_Gtos_Ingresos7[[#This Row],[Grupo 1]],Tabla3[],10,FALSE)</f>
        <v>G</v>
      </c>
      <c r="O142" s="28" t="str">
        <f>VLOOKUP(Tabla_Gtos_Ingresos7[[#This Row],[Grupo 1]],Tabla3[],6,FALSE)</f>
        <v>Explotación</v>
      </c>
      <c r="P142" s="28">
        <f>VLOOKUP(Tabla_Gtos_Ingresos7[[#This Row],[Grupo 1]],Tabla3[],2,FALSE)</f>
        <v>7</v>
      </c>
      <c r="Q142" s="29" t="str">
        <f>VLOOKUP(Tabla_Gtos_Ingresos7[[#This Row],[3 digitos]],PGC_Gtos_e_Ingresos[],2,FALSE)</f>
        <v xml:space="preserve"> Transportes</v>
      </c>
      <c r="R142" s="30" t="str">
        <f>Tabla_Gtos_Ingresos7[[#This Row],[3 digitos]]&amp;"/"&amp;Tabla_Gtos_Ingresos7[[#This Row],[Nombre cuenta]]</f>
        <v>624/ Transportes</v>
      </c>
      <c r="S142" s="30">
        <f>YEAR(Tabla_Gtos_Ingresos7[[#This Row],[Fecha]])</f>
        <v>2010</v>
      </c>
      <c r="T142" s="27">
        <f>MONTH(Tabla_Gtos_Ingresos7[[#This Row],[Fecha]])</f>
        <v>9</v>
      </c>
      <c r="U142" s="30">
        <f>ROUNDUP(MONTH(Tabla_Gtos_Ingresos7[[#This Row],[Fecha]])/3, 0)</f>
        <v>3</v>
      </c>
      <c r="V142" s="30">
        <f>(Tabla_Gtos_Ingresos7[[#This Row],[Factor]]*Tabla_Gtos_Ingresos7[[#This Row],[Haber]])+(Tabla_Gtos_Ingresos7[[#This Row],[Factor]]*Tabla_Gtos_Ingresos7[[#This Row],[Debe]])</f>
        <v>-140.44</v>
      </c>
      <c r="W142" s="30">
        <f>VLOOKUP(Tabla_Gtos_Ingresos7[[#This Row],[3 digitos]],PGC_Gtos_e_Ingresos[],3,FALSE)</f>
        <v>-1</v>
      </c>
    </row>
    <row r="143" spans="1:23" x14ac:dyDescent="0.2">
      <c r="A143" s="1">
        <v>2061</v>
      </c>
      <c r="B143" s="12">
        <v>40438</v>
      </c>
      <c r="C143" s="14">
        <v>62600000</v>
      </c>
      <c r="D143" s="1" t="s">
        <v>17</v>
      </c>
      <c r="E143" s="2" t="s">
        <v>703</v>
      </c>
      <c r="F143" s="11">
        <v>0.3</v>
      </c>
      <c r="G143" s="11">
        <v>0</v>
      </c>
      <c r="H143" s="26" t="str">
        <f>MID(Tabla_Gtos_Ingresos7[[#This Row],[Subcuenta]],1,4)</f>
        <v>6260</v>
      </c>
      <c r="I143" s="27">
        <f>VALUE(MID(Tabla_Gtos_Ingresos7[[#This Row],[4 digitos]],1,3))</f>
        <v>626</v>
      </c>
      <c r="J143" s="27">
        <f>VALUE(MID(Tabla_Gtos_Ingresos7[[#This Row],[3 digitos]],1,2))</f>
        <v>62</v>
      </c>
      <c r="K143" s="28" t="str">
        <f>VLOOKUP(Tabla_Gtos_Ingresos7[[#This Row],[3 digitos]],PGC_Gtos_e_Ingresos[],4,FALSE)</f>
        <v>7.a</v>
      </c>
      <c r="L143" s="30" t="str">
        <f>VLOOKUP(Tabla_Gtos_Ingresos7[[#This Row],[Grupo 1]],Tabla3[],4,FALSE)</f>
        <v>7. Otros Gastos de Explotación</v>
      </c>
      <c r="M143" s="30" t="str">
        <f>VLOOKUP(Tabla_Gtos_Ingresos7[[#This Row],[Grupo 1]],Tabla3[],5,FALSE)</f>
        <v>7.a Servicios Exteriores</v>
      </c>
      <c r="N143" s="28" t="str">
        <f>VLOOKUP(Tabla_Gtos_Ingresos7[[#This Row],[Grupo 1]],Tabla3[],10,FALSE)</f>
        <v>G</v>
      </c>
      <c r="O143" s="28" t="str">
        <f>VLOOKUP(Tabla_Gtos_Ingresos7[[#This Row],[Grupo 1]],Tabla3[],6,FALSE)</f>
        <v>Explotación</v>
      </c>
      <c r="P143" s="28">
        <f>VLOOKUP(Tabla_Gtos_Ingresos7[[#This Row],[Grupo 1]],Tabla3[],2,FALSE)</f>
        <v>7</v>
      </c>
      <c r="Q143" s="29" t="str">
        <f>VLOOKUP(Tabla_Gtos_Ingresos7[[#This Row],[3 digitos]],PGC_Gtos_e_Ingresos[],2,FALSE)</f>
        <v xml:space="preserve"> Servicios bancarios y similares</v>
      </c>
      <c r="R143" s="30" t="str">
        <f>Tabla_Gtos_Ingresos7[[#This Row],[3 digitos]]&amp;"/"&amp;Tabla_Gtos_Ingresos7[[#This Row],[Nombre cuenta]]</f>
        <v>626/ Servicios bancarios y similares</v>
      </c>
      <c r="S143" s="30">
        <f>YEAR(Tabla_Gtos_Ingresos7[[#This Row],[Fecha]])</f>
        <v>2010</v>
      </c>
      <c r="T143" s="27">
        <f>MONTH(Tabla_Gtos_Ingresos7[[#This Row],[Fecha]])</f>
        <v>9</v>
      </c>
      <c r="U143" s="30">
        <f>ROUNDUP(MONTH(Tabla_Gtos_Ingresos7[[#This Row],[Fecha]])/3, 0)</f>
        <v>3</v>
      </c>
      <c r="V143" s="30">
        <f>(Tabla_Gtos_Ingresos7[[#This Row],[Factor]]*Tabla_Gtos_Ingresos7[[#This Row],[Haber]])+(Tabla_Gtos_Ingresos7[[#This Row],[Factor]]*Tabla_Gtos_Ingresos7[[#This Row],[Debe]])</f>
        <v>-0.3</v>
      </c>
      <c r="W143" s="30">
        <f>VLOOKUP(Tabla_Gtos_Ingresos7[[#This Row],[3 digitos]],PGC_Gtos_e_Ingresos[],3,FALSE)</f>
        <v>-1</v>
      </c>
    </row>
    <row r="144" spans="1:23" x14ac:dyDescent="0.2">
      <c r="A144" s="1">
        <v>2362</v>
      </c>
      <c r="B144" s="12">
        <v>40468</v>
      </c>
      <c r="C144" s="14">
        <v>66500001</v>
      </c>
      <c r="D144" s="1" t="s">
        <v>27</v>
      </c>
      <c r="E144" s="1" t="s">
        <v>302</v>
      </c>
      <c r="F144" s="11">
        <v>1255.25</v>
      </c>
      <c r="G144" s="11">
        <v>0</v>
      </c>
      <c r="H144" s="26" t="str">
        <f>MID(Tabla_Gtos_Ingresos7[[#This Row],[Subcuenta]],1,4)</f>
        <v>6650</v>
      </c>
      <c r="I144" s="27">
        <f>VALUE(MID(Tabla_Gtos_Ingresos7[[#This Row],[4 digitos]],1,3))</f>
        <v>665</v>
      </c>
      <c r="J144" s="27">
        <f>VALUE(MID(Tabla_Gtos_Ingresos7[[#This Row],[3 digitos]],1,2))</f>
        <v>66</v>
      </c>
      <c r="K144" s="28" t="str">
        <f>VLOOKUP(Tabla_Gtos_Ingresos7[[#This Row],[3 digitos]],PGC_Gtos_e_Ingresos[],4,FALSE)</f>
        <v>15.b</v>
      </c>
      <c r="L144" s="30" t="str">
        <f>VLOOKUP(Tabla_Gtos_Ingresos7[[#This Row],[Grupo 1]],Tabla3[],4,FALSE)</f>
        <v>15. Gastos Financieros</v>
      </c>
      <c r="M144" s="30" t="str">
        <f>VLOOKUP(Tabla_Gtos_Ingresos7[[#This Row],[Grupo 1]],Tabla3[],5,FALSE)</f>
        <v>15.b Deudas con Terceros</v>
      </c>
      <c r="N144" s="28" t="str">
        <f>VLOOKUP(Tabla_Gtos_Ingresos7[[#This Row],[Grupo 1]],Tabla3[],10,FALSE)</f>
        <v>G</v>
      </c>
      <c r="O144" s="28" t="str">
        <f>VLOOKUP(Tabla_Gtos_Ingresos7[[#This Row],[Grupo 1]],Tabla3[],6,FALSE)</f>
        <v>Financieros</v>
      </c>
      <c r="P144" s="28">
        <f>VLOOKUP(Tabla_Gtos_Ingresos7[[#This Row],[Grupo 1]],Tabla3[],2,FALSE)</f>
        <v>15</v>
      </c>
      <c r="Q144" s="29" t="str">
        <f>VLOOKUP(Tabla_Gtos_Ingresos7[[#This Row],[3 digitos]],PGC_Gtos_e_Ingresos[],2,FALSE)</f>
        <v xml:space="preserve"> Intereses por descuento de efectos</v>
      </c>
      <c r="R144" s="30" t="str">
        <f>Tabla_Gtos_Ingresos7[[#This Row],[3 digitos]]&amp;"/"&amp;Tabla_Gtos_Ingresos7[[#This Row],[Nombre cuenta]]</f>
        <v>665/ Intereses por descuento de efectos</v>
      </c>
      <c r="S144" s="30">
        <f>YEAR(Tabla_Gtos_Ingresos7[[#This Row],[Fecha]])</f>
        <v>2010</v>
      </c>
      <c r="T144" s="27">
        <f>MONTH(Tabla_Gtos_Ingresos7[[#This Row],[Fecha]])</f>
        <v>10</v>
      </c>
      <c r="U144" s="30">
        <f>ROUNDUP(MONTH(Tabla_Gtos_Ingresos7[[#This Row],[Fecha]])/3, 0)</f>
        <v>4</v>
      </c>
      <c r="V144" s="30">
        <f>(Tabla_Gtos_Ingresos7[[#This Row],[Factor]]*Tabla_Gtos_Ingresos7[[#This Row],[Haber]])+(Tabla_Gtos_Ingresos7[[#This Row],[Factor]]*Tabla_Gtos_Ingresos7[[#This Row],[Debe]])</f>
        <v>-1255.25</v>
      </c>
      <c r="W144" s="30">
        <f>VLOOKUP(Tabla_Gtos_Ingresos7[[#This Row],[3 digitos]],PGC_Gtos_e_Ingresos[],3,FALSE)</f>
        <v>-1</v>
      </c>
    </row>
    <row r="145" spans="1:23" x14ac:dyDescent="0.2">
      <c r="A145" s="1">
        <v>2346</v>
      </c>
      <c r="B145" s="12">
        <v>40468</v>
      </c>
      <c r="C145" s="14">
        <v>70000182</v>
      </c>
      <c r="D145" s="1" t="s">
        <v>38</v>
      </c>
      <c r="E145" s="1" t="s">
        <v>460</v>
      </c>
      <c r="F145" s="11">
        <v>0</v>
      </c>
      <c r="G145" s="11">
        <v>380.82</v>
      </c>
      <c r="H145" s="26" t="str">
        <f>MID(Tabla_Gtos_Ingresos7[[#This Row],[Subcuenta]],1,4)</f>
        <v>7000</v>
      </c>
      <c r="I145" s="27">
        <f>VALUE(MID(Tabla_Gtos_Ingresos7[[#This Row],[4 digitos]],1,3))</f>
        <v>700</v>
      </c>
      <c r="J145" s="27">
        <f>VALUE(MID(Tabla_Gtos_Ingresos7[[#This Row],[3 digitos]],1,2))</f>
        <v>70</v>
      </c>
      <c r="K145" s="28" t="str">
        <f>VLOOKUP(Tabla_Gtos_Ingresos7[[#This Row],[3 digitos]],PGC_Gtos_e_Ingresos[],4,FALSE)</f>
        <v>1a</v>
      </c>
      <c r="L145" s="30" t="str">
        <f>VLOOKUP(Tabla_Gtos_Ingresos7[[#This Row],[Grupo 1]],Tabla3[],4,FALSE)</f>
        <v>1. Importe Neto Cifra de Negocios</v>
      </c>
      <c r="M145" s="30" t="str">
        <f>VLOOKUP(Tabla_Gtos_Ingresos7[[#This Row],[Grupo 1]],Tabla3[],5,FALSE)</f>
        <v>1.a Ventas</v>
      </c>
      <c r="N145" s="28" t="str">
        <f>VLOOKUP(Tabla_Gtos_Ingresos7[[#This Row],[Grupo 1]],Tabla3[],10,FALSE)</f>
        <v>I</v>
      </c>
      <c r="O145" s="28" t="str">
        <f>VLOOKUP(Tabla_Gtos_Ingresos7[[#This Row],[Grupo 1]],Tabla3[],6,FALSE)</f>
        <v>Explotación</v>
      </c>
      <c r="P145" s="28">
        <f>VLOOKUP(Tabla_Gtos_Ingresos7[[#This Row],[Grupo 1]],Tabla3[],2,FALSE)</f>
        <v>1</v>
      </c>
      <c r="Q145" s="29" t="str">
        <f>VLOOKUP(Tabla_Gtos_Ingresos7[[#This Row],[3 digitos]],PGC_Gtos_e_Ingresos[],2,FALSE)</f>
        <v xml:space="preserve"> Ventas de mercaderías</v>
      </c>
      <c r="R145" s="30" t="str">
        <f>Tabla_Gtos_Ingresos7[[#This Row],[3 digitos]]&amp;"/"&amp;Tabla_Gtos_Ingresos7[[#This Row],[Nombre cuenta]]</f>
        <v>700/ Ventas de mercaderías</v>
      </c>
      <c r="S145" s="30">
        <f>YEAR(Tabla_Gtos_Ingresos7[[#This Row],[Fecha]])</f>
        <v>2010</v>
      </c>
      <c r="T145" s="27">
        <f>MONTH(Tabla_Gtos_Ingresos7[[#This Row],[Fecha]])</f>
        <v>10</v>
      </c>
      <c r="U145" s="30">
        <f>ROUNDUP(MONTH(Tabla_Gtos_Ingresos7[[#This Row],[Fecha]])/3, 0)</f>
        <v>4</v>
      </c>
      <c r="V145" s="30">
        <f>(Tabla_Gtos_Ingresos7[[#This Row],[Factor]]*Tabla_Gtos_Ingresos7[[#This Row],[Haber]])+(Tabla_Gtos_Ingresos7[[#This Row],[Factor]]*Tabla_Gtos_Ingresos7[[#This Row],[Debe]])</f>
        <v>380.82</v>
      </c>
      <c r="W145" s="30">
        <f>VLOOKUP(Tabla_Gtos_Ingresos7[[#This Row],[3 digitos]],PGC_Gtos_e_Ingresos[],3,FALSE)</f>
        <v>1</v>
      </c>
    </row>
    <row r="146" spans="1:23" x14ac:dyDescent="0.2">
      <c r="A146" s="1">
        <v>2654</v>
      </c>
      <c r="B146" s="12">
        <v>40499</v>
      </c>
      <c r="C146" s="14">
        <v>70000202</v>
      </c>
      <c r="D146" s="1" t="s">
        <v>38</v>
      </c>
      <c r="E146" s="1" t="s">
        <v>55</v>
      </c>
      <c r="F146" s="11">
        <v>0</v>
      </c>
      <c r="G146" s="11">
        <v>167.2</v>
      </c>
      <c r="H146" s="26" t="str">
        <f>MID(Tabla_Gtos_Ingresos7[[#This Row],[Subcuenta]],1,4)</f>
        <v>7000</v>
      </c>
      <c r="I146" s="27">
        <f>VALUE(MID(Tabla_Gtos_Ingresos7[[#This Row],[4 digitos]],1,3))</f>
        <v>700</v>
      </c>
      <c r="J146" s="27">
        <f>VALUE(MID(Tabla_Gtos_Ingresos7[[#This Row],[3 digitos]],1,2))</f>
        <v>70</v>
      </c>
      <c r="K146" s="28" t="str">
        <f>VLOOKUP(Tabla_Gtos_Ingresos7[[#This Row],[3 digitos]],PGC_Gtos_e_Ingresos[],4,FALSE)</f>
        <v>1a</v>
      </c>
      <c r="L146" s="30" t="str">
        <f>VLOOKUP(Tabla_Gtos_Ingresos7[[#This Row],[Grupo 1]],Tabla3[],4,FALSE)</f>
        <v>1. Importe Neto Cifra de Negocios</v>
      </c>
      <c r="M146" s="30" t="str">
        <f>VLOOKUP(Tabla_Gtos_Ingresos7[[#This Row],[Grupo 1]],Tabla3[],5,FALSE)</f>
        <v>1.a Ventas</v>
      </c>
      <c r="N146" s="28" t="str">
        <f>VLOOKUP(Tabla_Gtos_Ingresos7[[#This Row],[Grupo 1]],Tabla3[],10,FALSE)</f>
        <v>I</v>
      </c>
      <c r="O146" s="28" t="str">
        <f>VLOOKUP(Tabla_Gtos_Ingresos7[[#This Row],[Grupo 1]],Tabla3[],6,FALSE)</f>
        <v>Explotación</v>
      </c>
      <c r="P146" s="28">
        <f>VLOOKUP(Tabla_Gtos_Ingresos7[[#This Row],[Grupo 1]],Tabla3[],2,FALSE)</f>
        <v>1</v>
      </c>
      <c r="Q146" s="29" t="str">
        <f>VLOOKUP(Tabla_Gtos_Ingresos7[[#This Row],[3 digitos]],PGC_Gtos_e_Ingresos[],2,FALSE)</f>
        <v xml:space="preserve"> Ventas de mercaderías</v>
      </c>
      <c r="R146" s="30" t="str">
        <f>Tabla_Gtos_Ingresos7[[#This Row],[3 digitos]]&amp;"/"&amp;Tabla_Gtos_Ingresos7[[#This Row],[Nombre cuenta]]</f>
        <v>700/ Ventas de mercaderías</v>
      </c>
      <c r="S146" s="30">
        <f>YEAR(Tabla_Gtos_Ingresos7[[#This Row],[Fecha]])</f>
        <v>2010</v>
      </c>
      <c r="T146" s="27">
        <f>MONTH(Tabla_Gtos_Ingresos7[[#This Row],[Fecha]])</f>
        <v>11</v>
      </c>
      <c r="U146" s="30">
        <f>ROUNDUP(MONTH(Tabla_Gtos_Ingresos7[[#This Row],[Fecha]])/3, 0)</f>
        <v>4</v>
      </c>
      <c r="V146" s="30">
        <f>(Tabla_Gtos_Ingresos7[[#This Row],[Factor]]*Tabla_Gtos_Ingresos7[[#This Row],[Haber]])+(Tabla_Gtos_Ingresos7[[#This Row],[Factor]]*Tabla_Gtos_Ingresos7[[#This Row],[Debe]])</f>
        <v>167.2</v>
      </c>
      <c r="W146" s="30">
        <f>VLOOKUP(Tabla_Gtos_Ingresos7[[#This Row],[3 digitos]],PGC_Gtos_e_Ingresos[],3,FALSE)</f>
        <v>1</v>
      </c>
    </row>
    <row r="147" spans="1:23" x14ac:dyDescent="0.2">
      <c r="A147" s="1">
        <v>2656</v>
      </c>
      <c r="B147" s="12">
        <v>40499</v>
      </c>
      <c r="C147" s="14">
        <v>70000203</v>
      </c>
      <c r="D147" s="1" t="s">
        <v>38</v>
      </c>
      <c r="E147" s="1" t="s">
        <v>707</v>
      </c>
      <c r="F147" s="11">
        <v>0</v>
      </c>
      <c r="G147" s="11">
        <v>9.9</v>
      </c>
      <c r="H147" s="26" t="str">
        <f>MID(Tabla_Gtos_Ingresos7[[#This Row],[Subcuenta]],1,4)</f>
        <v>7000</v>
      </c>
      <c r="I147" s="27">
        <f>VALUE(MID(Tabla_Gtos_Ingresos7[[#This Row],[4 digitos]],1,3))</f>
        <v>700</v>
      </c>
      <c r="J147" s="27">
        <f>VALUE(MID(Tabla_Gtos_Ingresos7[[#This Row],[3 digitos]],1,2))</f>
        <v>70</v>
      </c>
      <c r="K147" s="28" t="str">
        <f>VLOOKUP(Tabla_Gtos_Ingresos7[[#This Row],[3 digitos]],PGC_Gtos_e_Ingresos[],4,FALSE)</f>
        <v>1a</v>
      </c>
      <c r="L147" s="30" t="str">
        <f>VLOOKUP(Tabla_Gtos_Ingresos7[[#This Row],[Grupo 1]],Tabla3[],4,FALSE)</f>
        <v>1. Importe Neto Cifra de Negocios</v>
      </c>
      <c r="M147" s="30" t="str">
        <f>VLOOKUP(Tabla_Gtos_Ingresos7[[#This Row],[Grupo 1]],Tabla3[],5,FALSE)</f>
        <v>1.a Ventas</v>
      </c>
      <c r="N147" s="28" t="str">
        <f>VLOOKUP(Tabla_Gtos_Ingresos7[[#This Row],[Grupo 1]],Tabla3[],10,FALSE)</f>
        <v>I</v>
      </c>
      <c r="O147" s="28" t="str">
        <f>VLOOKUP(Tabla_Gtos_Ingresos7[[#This Row],[Grupo 1]],Tabla3[],6,FALSE)</f>
        <v>Explotación</v>
      </c>
      <c r="P147" s="28">
        <f>VLOOKUP(Tabla_Gtos_Ingresos7[[#This Row],[Grupo 1]],Tabla3[],2,FALSE)</f>
        <v>1</v>
      </c>
      <c r="Q147" s="29" t="str">
        <f>VLOOKUP(Tabla_Gtos_Ingresos7[[#This Row],[3 digitos]],PGC_Gtos_e_Ingresos[],2,FALSE)</f>
        <v xml:space="preserve"> Ventas de mercaderías</v>
      </c>
      <c r="R147" s="30" t="str">
        <f>Tabla_Gtos_Ingresos7[[#This Row],[3 digitos]]&amp;"/"&amp;Tabla_Gtos_Ingresos7[[#This Row],[Nombre cuenta]]</f>
        <v>700/ Ventas de mercaderías</v>
      </c>
      <c r="S147" s="30">
        <f>YEAR(Tabla_Gtos_Ingresos7[[#This Row],[Fecha]])</f>
        <v>2010</v>
      </c>
      <c r="T147" s="27">
        <f>MONTH(Tabla_Gtos_Ingresos7[[#This Row],[Fecha]])</f>
        <v>11</v>
      </c>
      <c r="U147" s="30">
        <f>ROUNDUP(MONTH(Tabla_Gtos_Ingresos7[[#This Row],[Fecha]])/3, 0)</f>
        <v>4</v>
      </c>
      <c r="V147" s="30">
        <f>(Tabla_Gtos_Ingresos7[[#This Row],[Factor]]*Tabla_Gtos_Ingresos7[[#This Row],[Haber]])+(Tabla_Gtos_Ingresos7[[#This Row],[Factor]]*Tabla_Gtos_Ingresos7[[#This Row],[Debe]])</f>
        <v>9.9</v>
      </c>
      <c r="W147" s="30">
        <f>VLOOKUP(Tabla_Gtos_Ingresos7[[#This Row],[3 digitos]],PGC_Gtos_e_Ingresos[],3,FALSE)</f>
        <v>1</v>
      </c>
    </row>
    <row r="148" spans="1:23" x14ac:dyDescent="0.2">
      <c r="A148" s="1">
        <v>2927</v>
      </c>
      <c r="B148" s="12">
        <v>40529</v>
      </c>
      <c r="C148" s="13">
        <v>60200017</v>
      </c>
      <c r="D148" s="9" t="s">
        <v>8</v>
      </c>
      <c r="E148" s="1" t="s">
        <v>593</v>
      </c>
      <c r="F148" s="11">
        <v>386.96</v>
      </c>
      <c r="G148" s="11">
        <v>0</v>
      </c>
      <c r="H148" s="26" t="str">
        <f>MID(Tabla_Gtos_Ingresos7[[#This Row],[Subcuenta]],1,4)</f>
        <v>6020</v>
      </c>
      <c r="I148" s="27">
        <f>VALUE(MID(Tabla_Gtos_Ingresos7[[#This Row],[4 digitos]],1,3))</f>
        <v>602</v>
      </c>
      <c r="J148" s="27">
        <f>VALUE(MID(Tabla_Gtos_Ingresos7[[#This Row],[3 digitos]],1,2))</f>
        <v>60</v>
      </c>
      <c r="K148" s="28" t="str">
        <f>VLOOKUP(Tabla_Gtos_Ingresos7[[#This Row],[3 digitos]],PGC_Gtos_e_Ingresos[],4,FALSE)</f>
        <v>4.b</v>
      </c>
      <c r="L148" s="30" t="str">
        <f>VLOOKUP(Tabla_Gtos_Ingresos7[[#This Row],[Grupo 1]],Tabla3[],4,FALSE)</f>
        <v>4. Aprovisionamientos</v>
      </c>
      <c r="M148" s="30" t="str">
        <f>VLOOKUP(Tabla_Gtos_Ingresos7[[#This Row],[Grupo 1]],Tabla3[],5,FALSE)</f>
        <v>4.b Consumos MP y otros</v>
      </c>
      <c r="N148" s="28" t="str">
        <f>VLOOKUP(Tabla_Gtos_Ingresos7[[#This Row],[Grupo 1]],Tabla3[],10,FALSE)</f>
        <v>G</v>
      </c>
      <c r="O148" s="28" t="str">
        <f>VLOOKUP(Tabla_Gtos_Ingresos7[[#This Row],[Grupo 1]],Tabla3[],6,FALSE)</f>
        <v>Explotación</v>
      </c>
      <c r="P148" s="28">
        <f>VLOOKUP(Tabla_Gtos_Ingresos7[[#This Row],[Grupo 1]],Tabla3[],2,FALSE)</f>
        <v>4</v>
      </c>
      <c r="Q148" s="29" t="str">
        <f>VLOOKUP(Tabla_Gtos_Ingresos7[[#This Row],[3 digitos]],PGC_Gtos_e_Ingresos[],2,FALSE)</f>
        <v xml:space="preserve"> Compras de otros aprovisionamientos</v>
      </c>
      <c r="R148" s="30" t="str">
        <f>Tabla_Gtos_Ingresos7[[#This Row],[3 digitos]]&amp;"/"&amp;Tabla_Gtos_Ingresos7[[#This Row],[Nombre cuenta]]</f>
        <v>602/ Compras de otros aprovisionamientos</v>
      </c>
      <c r="S148" s="30">
        <f>YEAR(Tabla_Gtos_Ingresos7[[#This Row],[Fecha]])</f>
        <v>2010</v>
      </c>
      <c r="T148" s="27">
        <f>MONTH(Tabla_Gtos_Ingresos7[[#This Row],[Fecha]])</f>
        <v>12</v>
      </c>
      <c r="U148" s="30">
        <f>ROUNDUP(MONTH(Tabla_Gtos_Ingresos7[[#This Row],[Fecha]])/3, 0)</f>
        <v>4</v>
      </c>
      <c r="V148" s="30">
        <f>(Tabla_Gtos_Ingresos7[[#This Row],[Factor]]*Tabla_Gtos_Ingresos7[[#This Row],[Haber]])+(Tabla_Gtos_Ingresos7[[#This Row],[Factor]]*Tabla_Gtos_Ingresos7[[#This Row],[Debe]])</f>
        <v>-386.96</v>
      </c>
      <c r="W148" s="30">
        <f>VLOOKUP(Tabla_Gtos_Ingresos7[[#This Row],[3 digitos]],PGC_Gtos_e_Ingresos[],3,FALSE)</f>
        <v>-1</v>
      </c>
    </row>
    <row r="149" spans="1:23" x14ac:dyDescent="0.2">
      <c r="A149" s="1">
        <v>77</v>
      </c>
      <c r="B149" s="12">
        <v>40196</v>
      </c>
      <c r="C149" s="14">
        <v>62200003</v>
      </c>
      <c r="D149" s="1" t="s">
        <v>14</v>
      </c>
      <c r="E149" s="1" t="s">
        <v>367</v>
      </c>
      <c r="F149" s="11">
        <v>122.02</v>
      </c>
      <c r="G149" s="11">
        <v>0</v>
      </c>
      <c r="H149" s="26" t="str">
        <f>MID(Tabla_Gtos_Ingresos7[[#This Row],[Subcuenta]],1,4)</f>
        <v>6220</v>
      </c>
      <c r="I149" s="27">
        <f>VALUE(MID(Tabla_Gtos_Ingresos7[[#This Row],[4 digitos]],1,3))</f>
        <v>622</v>
      </c>
      <c r="J149" s="27">
        <f>VALUE(MID(Tabla_Gtos_Ingresos7[[#This Row],[3 digitos]],1,2))</f>
        <v>62</v>
      </c>
      <c r="K149" s="28" t="str">
        <f>VLOOKUP(Tabla_Gtos_Ingresos7[[#This Row],[3 digitos]],PGC_Gtos_e_Ingresos[],4,FALSE)</f>
        <v>7.a</v>
      </c>
      <c r="L149" s="30" t="str">
        <f>VLOOKUP(Tabla_Gtos_Ingresos7[[#This Row],[Grupo 1]],Tabla3[],4,FALSE)</f>
        <v>7. Otros Gastos de Explotación</v>
      </c>
      <c r="M149" s="30" t="str">
        <f>VLOOKUP(Tabla_Gtos_Ingresos7[[#This Row],[Grupo 1]],Tabla3[],5,FALSE)</f>
        <v>7.a Servicios Exteriores</v>
      </c>
      <c r="N149" s="28" t="str">
        <f>VLOOKUP(Tabla_Gtos_Ingresos7[[#This Row],[Grupo 1]],Tabla3[],10,FALSE)</f>
        <v>G</v>
      </c>
      <c r="O149" s="28" t="str">
        <f>VLOOKUP(Tabla_Gtos_Ingresos7[[#This Row],[Grupo 1]],Tabla3[],6,FALSE)</f>
        <v>Explotación</v>
      </c>
      <c r="P149" s="28">
        <f>VLOOKUP(Tabla_Gtos_Ingresos7[[#This Row],[Grupo 1]],Tabla3[],2,FALSE)</f>
        <v>7</v>
      </c>
      <c r="Q149" s="29" t="str">
        <f>VLOOKUP(Tabla_Gtos_Ingresos7[[#This Row],[3 digitos]],PGC_Gtos_e_Ingresos[],2,FALSE)</f>
        <v xml:space="preserve"> Reparaciones y conservación</v>
      </c>
      <c r="R149" s="30" t="str">
        <f>Tabla_Gtos_Ingresos7[[#This Row],[3 digitos]]&amp;"/"&amp;Tabla_Gtos_Ingresos7[[#This Row],[Nombre cuenta]]</f>
        <v>622/ Reparaciones y conservación</v>
      </c>
      <c r="S149" s="30">
        <f>YEAR(Tabla_Gtos_Ingresos7[[#This Row],[Fecha]])</f>
        <v>2010</v>
      </c>
      <c r="T149" s="27">
        <f>MONTH(Tabla_Gtos_Ingresos7[[#This Row],[Fecha]])</f>
        <v>1</v>
      </c>
      <c r="U149" s="30">
        <f>ROUNDUP(MONTH(Tabla_Gtos_Ingresos7[[#This Row],[Fecha]])/3, 0)</f>
        <v>1</v>
      </c>
      <c r="V149" s="30">
        <f>(Tabla_Gtos_Ingresos7[[#This Row],[Factor]]*Tabla_Gtos_Ingresos7[[#This Row],[Haber]])+(Tabla_Gtos_Ingresos7[[#This Row],[Factor]]*Tabla_Gtos_Ingresos7[[#This Row],[Debe]])</f>
        <v>-122.02</v>
      </c>
      <c r="W149" s="30">
        <f>VLOOKUP(Tabla_Gtos_Ingresos7[[#This Row],[3 digitos]],PGC_Gtos_e_Ingresos[],3,FALSE)</f>
        <v>-1</v>
      </c>
    </row>
    <row r="150" spans="1:23" x14ac:dyDescent="0.2">
      <c r="A150" s="1">
        <v>240</v>
      </c>
      <c r="B150" s="12">
        <v>40227</v>
      </c>
      <c r="C150" s="14">
        <v>62200010</v>
      </c>
      <c r="D150" s="1" t="s">
        <v>14</v>
      </c>
      <c r="E150" s="1" t="s">
        <v>371</v>
      </c>
      <c r="F150" s="11">
        <v>302</v>
      </c>
      <c r="G150" s="11">
        <v>0</v>
      </c>
      <c r="H150" s="26" t="str">
        <f>MID(Tabla_Gtos_Ingresos7[[#This Row],[Subcuenta]],1,4)</f>
        <v>6220</v>
      </c>
      <c r="I150" s="27">
        <f>VALUE(MID(Tabla_Gtos_Ingresos7[[#This Row],[4 digitos]],1,3))</f>
        <v>622</v>
      </c>
      <c r="J150" s="27">
        <f>VALUE(MID(Tabla_Gtos_Ingresos7[[#This Row],[3 digitos]],1,2))</f>
        <v>62</v>
      </c>
      <c r="K150" s="28" t="str">
        <f>VLOOKUP(Tabla_Gtos_Ingresos7[[#This Row],[3 digitos]],PGC_Gtos_e_Ingresos[],4,FALSE)</f>
        <v>7.a</v>
      </c>
      <c r="L150" s="30" t="str">
        <f>VLOOKUP(Tabla_Gtos_Ingresos7[[#This Row],[Grupo 1]],Tabla3[],4,FALSE)</f>
        <v>7. Otros Gastos de Explotación</v>
      </c>
      <c r="M150" s="30" t="str">
        <f>VLOOKUP(Tabla_Gtos_Ingresos7[[#This Row],[Grupo 1]],Tabla3[],5,FALSE)</f>
        <v>7.a Servicios Exteriores</v>
      </c>
      <c r="N150" s="28" t="str">
        <f>VLOOKUP(Tabla_Gtos_Ingresos7[[#This Row],[Grupo 1]],Tabla3[],10,FALSE)</f>
        <v>G</v>
      </c>
      <c r="O150" s="28" t="str">
        <f>VLOOKUP(Tabla_Gtos_Ingresos7[[#This Row],[Grupo 1]],Tabla3[],6,FALSE)</f>
        <v>Explotación</v>
      </c>
      <c r="P150" s="28">
        <f>VLOOKUP(Tabla_Gtos_Ingresos7[[#This Row],[Grupo 1]],Tabla3[],2,FALSE)</f>
        <v>7</v>
      </c>
      <c r="Q150" s="29" t="str">
        <f>VLOOKUP(Tabla_Gtos_Ingresos7[[#This Row],[3 digitos]],PGC_Gtos_e_Ingresos[],2,FALSE)</f>
        <v xml:space="preserve"> Reparaciones y conservación</v>
      </c>
      <c r="R150" s="30" t="str">
        <f>Tabla_Gtos_Ingresos7[[#This Row],[3 digitos]]&amp;"/"&amp;Tabla_Gtos_Ingresos7[[#This Row],[Nombre cuenta]]</f>
        <v>622/ Reparaciones y conservación</v>
      </c>
      <c r="S150" s="30">
        <f>YEAR(Tabla_Gtos_Ingresos7[[#This Row],[Fecha]])</f>
        <v>2010</v>
      </c>
      <c r="T150" s="27">
        <f>MONTH(Tabla_Gtos_Ingresos7[[#This Row],[Fecha]])</f>
        <v>2</v>
      </c>
      <c r="U150" s="30">
        <f>ROUNDUP(MONTH(Tabla_Gtos_Ingresos7[[#This Row],[Fecha]])/3, 0)</f>
        <v>1</v>
      </c>
      <c r="V150" s="30">
        <f>(Tabla_Gtos_Ingresos7[[#This Row],[Factor]]*Tabla_Gtos_Ingresos7[[#This Row],[Haber]])+(Tabla_Gtos_Ingresos7[[#This Row],[Factor]]*Tabla_Gtos_Ingresos7[[#This Row],[Debe]])</f>
        <v>-302</v>
      </c>
      <c r="W150" s="30">
        <f>VLOOKUP(Tabla_Gtos_Ingresos7[[#This Row],[3 digitos]],PGC_Gtos_e_Ingresos[],3,FALSE)</f>
        <v>-1</v>
      </c>
    </row>
    <row r="151" spans="1:23" x14ac:dyDescent="0.2">
      <c r="A151" s="1">
        <v>238</v>
      </c>
      <c r="B151" s="12">
        <v>40227</v>
      </c>
      <c r="C151" s="14">
        <v>70000019</v>
      </c>
      <c r="D151" s="1" t="s">
        <v>38</v>
      </c>
      <c r="E151" s="2" t="s">
        <v>687</v>
      </c>
      <c r="F151" s="11">
        <v>0</v>
      </c>
      <c r="G151" s="11">
        <v>48.6</v>
      </c>
      <c r="H151" s="26" t="str">
        <f>MID(Tabla_Gtos_Ingresos7[[#This Row],[Subcuenta]],1,4)</f>
        <v>7000</v>
      </c>
      <c r="I151" s="27">
        <f>VALUE(MID(Tabla_Gtos_Ingresos7[[#This Row],[4 digitos]],1,3))</f>
        <v>700</v>
      </c>
      <c r="J151" s="27">
        <f>VALUE(MID(Tabla_Gtos_Ingresos7[[#This Row],[3 digitos]],1,2))</f>
        <v>70</v>
      </c>
      <c r="K151" s="28" t="str">
        <f>VLOOKUP(Tabla_Gtos_Ingresos7[[#This Row],[3 digitos]],PGC_Gtos_e_Ingresos[],4,FALSE)</f>
        <v>1a</v>
      </c>
      <c r="L151" s="30" t="str">
        <f>VLOOKUP(Tabla_Gtos_Ingresos7[[#This Row],[Grupo 1]],Tabla3[],4,FALSE)</f>
        <v>1. Importe Neto Cifra de Negocios</v>
      </c>
      <c r="M151" s="30" t="str">
        <f>VLOOKUP(Tabla_Gtos_Ingresos7[[#This Row],[Grupo 1]],Tabla3[],5,FALSE)</f>
        <v>1.a Ventas</v>
      </c>
      <c r="N151" s="28" t="str">
        <f>VLOOKUP(Tabla_Gtos_Ingresos7[[#This Row],[Grupo 1]],Tabla3[],10,FALSE)</f>
        <v>I</v>
      </c>
      <c r="O151" s="28" t="str">
        <f>VLOOKUP(Tabla_Gtos_Ingresos7[[#This Row],[Grupo 1]],Tabla3[],6,FALSE)</f>
        <v>Explotación</v>
      </c>
      <c r="P151" s="28">
        <f>VLOOKUP(Tabla_Gtos_Ingresos7[[#This Row],[Grupo 1]],Tabla3[],2,FALSE)</f>
        <v>1</v>
      </c>
      <c r="Q151" s="29" t="str">
        <f>VLOOKUP(Tabla_Gtos_Ingresos7[[#This Row],[3 digitos]],PGC_Gtos_e_Ingresos[],2,FALSE)</f>
        <v xml:space="preserve"> Ventas de mercaderías</v>
      </c>
      <c r="R151" s="30" t="str">
        <f>Tabla_Gtos_Ingresos7[[#This Row],[3 digitos]]&amp;"/"&amp;Tabla_Gtos_Ingresos7[[#This Row],[Nombre cuenta]]</f>
        <v>700/ Ventas de mercaderías</v>
      </c>
      <c r="S151" s="30">
        <f>YEAR(Tabla_Gtos_Ingresos7[[#This Row],[Fecha]])</f>
        <v>2010</v>
      </c>
      <c r="T151" s="27">
        <f>MONTH(Tabla_Gtos_Ingresos7[[#This Row],[Fecha]])</f>
        <v>2</v>
      </c>
      <c r="U151" s="30">
        <f>ROUNDUP(MONTH(Tabla_Gtos_Ingresos7[[#This Row],[Fecha]])/3, 0)</f>
        <v>1</v>
      </c>
      <c r="V151" s="30">
        <f>(Tabla_Gtos_Ingresos7[[#This Row],[Factor]]*Tabla_Gtos_Ingresos7[[#This Row],[Haber]])+(Tabla_Gtos_Ingresos7[[#This Row],[Factor]]*Tabla_Gtos_Ingresos7[[#This Row],[Debe]])</f>
        <v>48.6</v>
      </c>
      <c r="W151" s="30">
        <f>VLOOKUP(Tabla_Gtos_Ingresos7[[#This Row],[3 digitos]],PGC_Gtos_e_Ingresos[],3,FALSE)</f>
        <v>1</v>
      </c>
    </row>
    <row r="152" spans="1:23" x14ac:dyDescent="0.2">
      <c r="A152" s="1">
        <v>239</v>
      </c>
      <c r="B152" s="12">
        <v>40227</v>
      </c>
      <c r="C152" s="14">
        <v>70000020</v>
      </c>
      <c r="D152" s="1" t="s">
        <v>38</v>
      </c>
      <c r="E152" s="1" t="s">
        <v>385</v>
      </c>
      <c r="F152" s="11">
        <v>0</v>
      </c>
      <c r="G152" s="11">
        <v>45.74</v>
      </c>
      <c r="H152" s="26" t="str">
        <f>MID(Tabla_Gtos_Ingresos7[[#This Row],[Subcuenta]],1,4)</f>
        <v>7000</v>
      </c>
      <c r="I152" s="27">
        <f>VALUE(MID(Tabla_Gtos_Ingresos7[[#This Row],[4 digitos]],1,3))</f>
        <v>700</v>
      </c>
      <c r="J152" s="27">
        <f>VALUE(MID(Tabla_Gtos_Ingresos7[[#This Row],[3 digitos]],1,2))</f>
        <v>70</v>
      </c>
      <c r="K152" s="28" t="str">
        <f>VLOOKUP(Tabla_Gtos_Ingresos7[[#This Row],[3 digitos]],PGC_Gtos_e_Ingresos[],4,FALSE)</f>
        <v>1a</v>
      </c>
      <c r="L152" s="30" t="str">
        <f>VLOOKUP(Tabla_Gtos_Ingresos7[[#This Row],[Grupo 1]],Tabla3[],4,FALSE)</f>
        <v>1. Importe Neto Cifra de Negocios</v>
      </c>
      <c r="M152" s="30" t="str">
        <f>VLOOKUP(Tabla_Gtos_Ingresos7[[#This Row],[Grupo 1]],Tabla3[],5,FALSE)</f>
        <v>1.a Ventas</v>
      </c>
      <c r="N152" s="28" t="str">
        <f>VLOOKUP(Tabla_Gtos_Ingresos7[[#This Row],[Grupo 1]],Tabla3[],10,FALSE)</f>
        <v>I</v>
      </c>
      <c r="O152" s="28" t="str">
        <f>VLOOKUP(Tabla_Gtos_Ingresos7[[#This Row],[Grupo 1]],Tabla3[],6,FALSE)</f>
        <v>Explotación</v>
      </c>
      <c r="P152" s="28">
        <f>VLOOKUP(Tabla_Gtos_Ingresos7[[#This Row],[Grupo 1]],Tabla3[],2,FALSE)</f>
        <v>1</v>
      </c>
      <c r="Q152" s="29" t="str">
        <f>VLOOKUP(Tabla_Gtos_Ingresos7[[#This Row],[3 digitos]],PGC_Gtos_e_Ingresos[],2,FALSE)</f>
        <v xml:space="preserve"> Ventas de mercaderías</v>
      </c>
      <c r="R152" s="30" t="str">
        <f>Tabla_Gtos_Ingresos7[[#This Row],[3 digitos]]&amp;"/"&amp;Tabla_Gtos_Ingresos7[[#This Row],[Nombre cuenta]]</f>
        <v>700/ Ventas de mercaderías</v>
      </c>
      <c r="S152" s="30">
        <f>YEAR(Tabla_Gtos_Ingresos7[[#This Row],[Fecha]])</f>
        <v>2010</v>
      </c>
      <c r="T152" s="27">
        <f>MONTH(Tabla_Gtos_Ingresos7[[#This Row],[Fecha]])</f>
        <v>2</v>
      </c>
      <c r="U152" s="30">
        <f>ROUNDUP(MONTH(Tabla_Gtos_Ingresos7[[#This Row],[Fecha]])/3, 0)</f>
        <v>1</v>
      </c>
      <c r="V152" s="30">
        <f>(Tabla_Gtos_Ingresos7[[#This Row],[Factor]]*Tabla_Gtos_Ingresos7[[#This Row],[Haber]])+(Tabla_Gtos_Ingresos7[[#This Row],[Factor]]*Tabla_Gtos_Ingresos7[[#This Row],[Debe]])</f>
        <v>45.74</v>
      </c>
      <c r="W152" s="30">
        <f>VLOOKUP(Tabla_Gtos_Ingresos7[[#This Row],[3 digitos]],PGC_Gtos_e_Ingresos[],3,FALSE)</f>
        <v>1</v>
      </c>
    </row>
    <row r="153" spans="1:23" x14ac:dyDescent="0.2">
      <c r="A153" s="1">
        <v>461</v>
      </c>
      <c r="B153" s="12">
        <v>40255</v>
      </c>
      <c r="C153" s="14">
        <v>62200018</v>
      </c>
      <c r="D153" s="1" t="s">
        <v>14</v>
      </c>
      <c r="E153" s="1" t="s">
        <v>902</v>
      </c>
      <c r="F153" s="11">
        <v>39.22</v>
      </c>
      <c r="G153" s="11">
        <v>0</v>
      </c>
      <c r="H153" s="26" t="str">
        <f>MID(Tabla_Gtos_Ingresos7[[#This Row],[Subcuenta]],1,4)</f>
        <v>6220</v>
      </c>
      <c r="I153" s="27">
        <f>VALUE(MID(Tabla_Gtos_Ingresos7[[#This Row],[4 digitos]],1,3))</f>
        <v>622</v>
      </c>
      <c r="J153" s="27">
        <f>VALUE(MID(Tabla_Gtos_Ingresos7[[#This Row],[3 digitos]],1,2))</f>
        <v>62</v>
      </c>
      <c r="K153" s="28" t="str">
        <f>VLOOKUP(Tabla_Gtos_Ingresos7[[#This Row],[3 digitos]],PGC_Gtos_e_Ingresos[],4,FALSE)</f>
        <v>7.a</v>
      </c>
      <c r="L153" s="30" t="str">
        <f>VLOOKUP(Tabla_Gtos_Ingresos7[[#This Row],[Grupo 1]],Tabla3[],4,FALSE)</f>
        <v>7. Otros Gastos de Explotación</v>
      </c>
      <c r="M153" s="30" t="str">
        <f>VLOOKUP(Tabla_Gtos_Ingresos7[[#This Row],[Grupo 1]],Tabla3[],5,FALSE)</f>
        <v>7.a Servicios Exteriores</v>
      </c>
      <c r="N153" s="28" t="str">
        <f>VLOOKUP(Tabla_Gtos_Ingresos7[[#This Row],[Grupo 1]],Tabla3[],10,FALSE)</f>
        <v>G</v>
      </c>
      <c r="O153" s="28" t="str">
        <f>VLOOKUP(Tabla_Gtos_Ingresos7[[#This Row],[Grupo 1]],Tabla3[],6,FALSE)</f>
        <v>Explotación</v>
      </c>
      <c r="P153" s="28">
        <f>VLOOKUP(Tabla_Gtos_Ingresos7[[#This Row],[Grupo 1]],Tabla3[],2,FALSE)</f>
        <v>7</v>
      </c>
      <c r="Q153" s="29" t="str">
        <f>VLOOKUP(Tabla_Gtos_Ingresos7[[#This Row],[3 digitos]],PGC_Gtos_e_Ingresos[],2,FALSE)</f>
        <v xml:space="preserve"> Reparaciones y conservación</v>
      </c>
      <c r="R153" s="30" t="str">
        <f>Tabla_Gtos_Ingresos7[[#This Row],[3 digitos]]&amp;"/"&amp;Tabla_Gtos_Ingresos7[[#This Row],[Nombre cuenta]]</f>
        <v>622/ Reparaciones y conservación</v>
      </c>
      <c r="S153" s="30">
        <f>YEAR(Tabla_Gtos_Ingresos7[[#This Row],[Fecha]])</f>
        <v>2010</v>
      </c>
      <c r="T153" s="27">
        <f>MONTH(Tabla_Gtos_Ingresos7[[#This Row],[Fecha]])</f>
        <v>3</v>
      </c>
      <c r="U153" s="30">
        <f>ROUNDUP(MONTH(Tabla_Gtos_Ingresos7[[#This Row],[Fecha]])/3, 0)</f>
        <v>1</v>
      </c>
      <c r="V153" s="30">
        <f>(Tabla_Gtos_Ingresos7[[#This Row],[Factor]]*Tabla_Gtos_Ingresos7[[#This Row],[Haber]])+(Tabla_Gtos_Ingresos7[[#This Row],[Factor]]*Tabla_Gtos_Ingresos7[[#This Row],[Debe]])</f>
        <v>-39.22</v>
      </c>
      <c r="W153" s="30">
        <f>VLOOKUP(Tabla_Gtos_Ingresos7[[#This Row],[3 digitos]],PGC_Gtos_e_Ingresos[],3,FALSE)</f>
        <v>-1</v>
      </c>
    </row>
    <row r="154" spans="1:23" x14ac:dyDescent="0.2">
      <c r="A154" s="1">
        <v>1229</v>
      </c>
      <c r="B154" s="12">
        <v>40347</v>
      </c>
      <c r="C154" s="14">
        <v>62200038</v>
      </c>
      <c r="D154" s="1" t="s">
        <v>14</v>
      </c>
      <c r="E154" s="1" t="s">
        <v>296</v>
      </c>
      <c r="F154" s="11">
        <v>266.39999999999998</v>
      </c>
      <c r="G154" s="11">
        <v>0</v>
      </c>
      <c r="H154" s="26" t="str">
        <f>MID(Tabla_Gtos_Ingresos7[[#This Row],[Subcuenta]],1,4)</f>
        <v>6220</v>
      </c>
      <c r="I154" s="27">
        <f>VALUE(MID(Tabla_Gtos_Ingresos7[[#This Row],[4 digitos]],1,3))</f>
        <v>622</v>
      </c>
      <c r="J154" s="27">
        <f>VALUE(MID(Tabla_Gtos_Ingresos7[[#This Row],[3 digitos]],1,2))</f>
        <v>62</v>
      </c>
      <c r="K154" s="28" t="str">
        <f>VLOOKUP(Tabla_Gtos_Ingresos7[[#This Row],[3 digitos]],PGC_Gtos_e_Ingresos[],4,FALSE)</f>
        <v>7.a</v>
      </c>
      <c r="L154" s="30" t="str">
        <f>VLOOKUP(Tabla_Gtos_Ingresos7[[#This Row],[Grupo 1]],Tabla3[],4,FALSE)</f>
        <v>7. Otros Gastos de Explotación</v>
      </c>
      <c r="M154" s="30" t="str">
        <f>VLOOKUP(Tabla_Gtos_Ingresos7[[#This Row],[Grupo 1]],Tabla3[],5,FALSE)</f>
        <v>7.a Servicios Exteriores</v>
      </c>
      <c r="N154" s="28" t="str">
        <f>VLOOKUP(Tabla_Gtos_Ingresos7[[#This Row],[Grupo 1]],Tabla3[],10,FALSE)</f>
        <v>G</v>
      </c>
      <c r="O154" s="28" t="str">
        <f>VLOOKUP(Tabla_Gtos_Ingresos7[[#This Row],[Grupo 1]],Tabla3[],6,FALSE)</f>
        <v>Explotación</v>
      </c>
      <c r="P154" s="28">
        <f>VLOOKUP(Tabla_Gtos_Ingresos7[[#This Row],[Grupo 1]],Tabla3[],2,FALSE)</f>
        <v>7</v>
      </c>
      <c r="Q154" s="29" t="str">
        <f>VLOOKUP(Tabla_Gtos_Ingresos7[[#This Row],[3 digitos]],PGC_Gtos_e_Ingresos[],2,FALSE)</f>
        <v xml:space="preserve"> Reparaciones y conservación</v>
      </c>
      <c r="R154" s="30" t="str">
        <f>Tabla_Gtos_Ingresos7[[#This Row],[3 digitos]]&amp;"/"&amp;Tabla_Gtos_Ingresos7[[#This Row],[Nombre cuenta]]</f>
        <v>622/ Reparaciones y conservación</v>
      </c>
      <c r="S154" s="30">
        <f>YEAR(Tabla_Gtos_Ingresos7[[#This Row],[Fecha]])</f>
        <v>2010</v>
      </c>
      <c r="T154" s="27">
        <f>MONTH(Tabla_Gtos_Ingresos7[[#This Row],[Fecha]])</f>
        <v>6</v>
      </c>
      <c r="U154" s="30">
        <f>ROUNDUP(MONTH(Tabla_Gtos_Ingresos7[[#This Row],[Fecha]])/3, 0)</f>
        <v>2</v>
      </c>
      <c r="V154" s="30">
        <f>(Tabla_Gtos_Ingresos7[[#This Row],[Factor]]*Tabla_Gtos_Ingresos7[[#This Row],[Haber]])+(Tabla_Gtos_Ingresos7[[#This Row],[Factor]]*Tabla_Gtos_Ingresos7[[#This Row],[Debe]])</f>
        <v>-266.39999999999998</v>
      </c>
      <c r="W154" s="30">
        <f>VLOOKUP(Tabla_Gtos_Ingresos7[[#This Row],[3 digitos]],PGC_Gtos_e_Ingresos[],3,FALSE)</f>
        <v>-1</v>
      </c>
    </row>
    <row r="155" spans="1:23" x14ac:dyDescent="0.2">
      <c r="A155" s="1">
        <v>1233</v>
      </c>
      <c r="B155" s="12">
        <v>40347</v>
      </c>
      <c r="C155" s="14">
        <v>62200039</v>
      </c>
      <c r="D155" s="1" t="s">
        <v>14</v>
      </c>
      <c r="E155" s="1" t="s">
        <v>378</v>
      </c>
      <c r="F155" s="11">
        <v>582.70000000000005</v>
      </c>
      <c r="G155" s="11">
        <v>0</v>
      </c>
      <c r="H155" s="26" t="str">
        <f>MID(Tabla_Gtos_Ingresos7[[#This Row],[Subcuenta]],1,4)</f>
        <v>6220</v>
      </c>
      <c r="I155" s="27">
        <f>VALUE(MID(Tabla_Gtos_Ingresos7[[#This Row],[4 digitos]],1,3))</f>
        <v>622</v>
      </c>
      <c r="J155" s="27">
        <f>VALUE(MID(Tabla_Gtos_Ingresos7[[#This Row],[3 digitos]],1,2))</f>
        <v>62</v>
      </c>
      <c r="K155" s="28" t="str">
        <f>VLOOKUP(Tabla_Gtos_Ingresos7[[#This Row],[3 digitos]],PGC_Gtos_e_Ingresos[],4,FALSE)</f>
        <v>7.a</v>
      </c>
      <c r="L155" s="30" t="str">
        <f>VLOOKUP(Tabla_Gtos_Ingresos7[[#This Row],[Grupo 1]],Tabla3[],4,FALSE)</f>
        <v>7. Otros Gastos de Explotación</v>
      </c>
      <c r="M155" s="30" t="str">
        <f>VLOOKUP(Tabla_Gtos_Ingresos7[[#This Row],[Grupo 1]],Tabla3[],5,FALSE)</f>
        <v>7.a Servicios Exteriores</v>
      </c>
      <c r="N155" s="28" t="str">
        <f>VLOOKUP(Tabla_Gtos_Ingresos7[[#This Row],[Grupo 1]],Tabla3[],10,FALSE)</f>
        <v>G</v>
      </c>
      <c r="O155" s="28" t="str">
        <f>VLOOKUP(Tabla_Gtos_Ingresos7[[#This Row],[Grupo 1]],Tabla3[],6,FALSE)</f>
        <v>Explotación</v>
      </c>
      <c r="P155" s="28">
        <f>VLOOKUP(Tabla_Gtos_Ingresos7[[#This Row],[Grupo 1]],Tabla3[],2,FALSE)</f>
        <v>7</v>
      </c>
      <c r="Q155" s="29" t="str">
        <f>VLOOKUP(Tabla_Gtos_Ingresos7[[#This Row],[3 digitos]],PGC_Gtos_e_Ingresos[],2,FALSE)</f>
        <v xml:space="preserve"> Reparaciones y conservación</v>
      </c>
      <c r="R155" s="30" t="str">
        <f>Tabla_Gtos_Ingresos7[[#This Row],[3 digitos]]&amp;"/"&amp;Tabla_Gtos_Ingresos7[[#This Row],[Nombre cuenta]]</f>
        <v>622/ Reparaciones y conservación</v>
      </c>
      <c r="S155" s="30">
        <f>YEAR(Tabla_Gtos_Ingresos7[[#This Row],[Fecha]])</f>
        <v>2010</v>
      </c>
      <c r="T155" s="27">
        <f>MONTH(Tabla_Gtos_Ingresos7[[#This Row],[Fecha]])</f>
        <v>6</v>
      </c>
      <c r="U155" s="30">
        <f>ROUNDUP(MONTH(Tabla_Gtos_Ingresos7[[#This Row],[Fecha]])/3, 0)</f>
        <v>2</v>
      </c>
      <c r="V155" s="30">
        <f>(Tabla_Gtos_Ingresos7[[#This Row],[Factor]]*Tabla_Gtos_Ingresos7[[#This Row],[Haber]])+(Tabla_Gtos_Ingresos7[[#This Row],[Factor]]*Tabla_Gtos_Ingresos7[[#This Row],[Debe]])</f>
        <v>-582.70000000000005</v>
      </c>
      <c r="W155" s="30">
        <f>VLOOKUP(Tabla_Gtos_Ingresos7[[#This Row],[3 digitos]],PGC_Gtos_e_Ingresos[],3,FALSE)</f>
        <v>-1</v>
      </c>
    </row>
    <row r="156" spans="1:23" x14ac:dyDescent="0.2">
      <c r="A156" s="1">
        <v>1540</v>
      </c>
      <c r="B156" s="12">
        <v>40377</v>
      </c>
      <c r="C156" s="13">
        <v>60200004</v>
      </c>
      <c r="D156" s="9" t="s">
        <v>8</v>
      </c>
      <c r="E156" s="1" t="s">
        <v>590</v>
      </c>
      <c r="F156" s="11">
        <v>1343.91</v>
      </c>
      <c r="G156" s="11">
        <v>0</v>
      </c>
      <c r="H156" s="26" t="str">
        <f>MID(Tabla_Gtos_Ingresos7[[#This Row],[Subcuenta]],1,4)</f>
        <v>6020</v>
      </c>
      <c r="I156" s="27">
        <f>VALUE(MID(Tabla_Gtos_Ingresos7[[#This Row],[4 digitos]],1,3))</f>
        <v>602</v>
      </c>
      <c r="J156" s="27">
        <f>VALUE(MID(Tabla_Gtos_Ingresos7[[#This Row],[3 digitos]],1,2))</f>
        <v>60</v>
      </c>
      <c r="K156" s="28" t="str">
        <f>VLOOKUP(Tabla_Gtos_Ingresos7[[#This Row],[3 digitos]],PGC_Gtos_e_Ingresos[],4,FALSE)</f>
        <v>4.b</v>
      </c>
      <c r="L156" s="30" t="str">
        <f>VLOOKUP(Tabla_Gtos_Ingresos7[[#This Row],[Grupo 1]],Tabla3[],4,FALSE)</f>
        <v>4. Aprovisionamientos</v>
      </c>
      <c r="M156" s="30" t="str">
        <f>VLOOKUP(Tabla_Gtos_Ingresos7[[#This Row],[Grupo 1]],Tabla3[],5,FALSE)</f>
        <v>4.b Consumos MP y otros</v>
      </c>
      <c r="N156" s="28" t="str">
        <f>VLOOKUP(Tabla_Gtos_Ingresos7[[#This Row],[Grupo 1]],Tabla3[],10,FALSE)</f>
        <v>G</v>
      </c>
      <c r="O156" s="28" t="str">
        <f>VLOOKUP(Tabla_Gtos_Ingresos7[[#This Row],[Grupo 1]],Tabla3[],6,FALSE)</f>
        <v>Explotación</v>
      </c>
      <c r="P156" s="28">
        <f>VLOOKUP(Tabla_Gtos_Ingresos7[[#This Row],[Grupo 1]],Tabla3[],2,FALSE)</f>
        <v>4</v>
      </c>
      <c r="Q156" s="29" t="str">
        <f>VLOOKUP(Tabla_Gtos_Ingresos7[[#This Row],[3 digitos]],PGC_Gtos_e_Ingresos[],2,FALSE)</f>
        <v xml:space="preserve"> Compras de otros aprovisionamientos</v>
      </c>
      <c r="R156" s="30" t="str">
        <f>Tabla_Gtos_Ingresos7[[#This Row],[3 digitos]]&amp;"/"&amp;Tabla_Gtos_Ingresos7[[#This Row],[Nombre cuenta]]</f>
        <v>602/ Compras de otros aprovisionamientos</v>
      </c>
      <c r="S156" s="30">
        <f>YEAR(Tabla_Gtos_Ingresos7[[#This Row],[Fecha]])</f>
        <v>2010</v>
      </c>
      <c r="T156" s="27">
        <f>MONTH(Tabla_Gtos_Ingresos7[[#This Row],[Fecha]])</f>
        <v>7</v>
      </c>
      <c r="U156" s="30">
        <f>ROUNDUP(MONTH(Tabla_Gtos_Ingresos7[[#This Row],[Fecha]])/3, 0)</f>
        <v>3</v>
      </c>
      <c r="V156" s="30">
        <f>(Tabla_Gtos_Ingresos7[[#This Row],[Factor]]*Tabla_Gtos_Ingresos7[[#This Row],[Haber]])+(Tabla_Gtos_Ingresos7[[#This Row],[Factor]]*Tabla_Gtos_Ingresos7[[#This Row],[Debe]])</f>
        <v>-1343.91</v>
      </c>
      <c r="W156" s="30">
        <f>VLOOKUP(Tabla_Gtos_Ingresos7[[#This Row],[3 digitos]],PGC_Gtos_e_Ingresos[],3,FALSE)</f>
        <v>-1</v>
      </c>
    </row>
    <row r="157" spans="1:23" x14ac:dyDescent="0.2">
      <c r="A157" s="1">
        <v>1541</v>
      </c>
      <c r="B157" s="12">
        <v>40377</v>
      </c>
      <c r="C157" s="14">
        <v>62200049</v>
      </c>
      <c r="D157" s="1" t="s">
        <v>14</v>
      </c>
      <c r="E157" s="1" t="s">
        <v>298</v>
      </c>
      <c r="F157" s="11">
        <v>55</v>
      </c>
      <c r="G157" s="11">
        <v>0</v>
      </c>
      <c r="H157" s="26" t="str">
        <f>MID(Tabla_Gtos_Ingresos7[[#This Row],[Subcuenta]],1,4)</f>
        <v>6220</v>
      </c>
      <c r="I157" s="27">
        <f>VALUE(MID(Tabla_Gtos_Ingresos7[[#This Row],[4 digitos]],1,3))</f>
        <v>622</v>
      </c>
      <c r="J157" s="27">
        <f>VALUE(MID(Tabla_Gtos_Ingresos7[[#This Row],[3 digitos]],1,2))</f>
        <v>62</v>
      </c>
      <c r="K157" s="28" t="str">
        <f>VLOOKUP(Tabla_Gtos_Ingresos7[[#This Row],[3 digitos]],PGC_Gtos_e_Ingresos[],4,FALSE)</f>
        <v>7.a</v>
      </c>
      <c r="L157" s="30" t="str">
        <f>VLOOKUP(Tabla_Gtos_Ingresos7[[#This Row],[Grupo 1]],Tabla3[],4,FALSE)</f>
        <v>7. Otros Gastos de Explotación</v>
      </c>
      <c r="M157" s="30" t="str">
        <f>VLOOKUP(Tabla_Gtos_Ingresos7[[#This Row],[Grupo 1]],Tabla3[],5,FALSE)</f>
        <v>7.a Servicios Exteriores</v>
      </c>
      <c r="N157" s="28" t="str">
        <f>VLOOKUP(Tabla_Gtos_Ingresos7[[#This Row],[Grupo 1]],Tabla3[],10,FALSE)</f>
        <v>G</v>
      </c>
      <c r="O157" s="28" t="str">
        <f>VLOOKUP(Tabla_Gtos_Ingresos7[[#This Row],[Grupo 1]],Tabla3[],6,FALSE)</f>
        <v>Explotación</v>
      </c>
      <c r="P157" s="28">
        <f>VLOOKUP(Tabla_Gtos_Ingresos7[[#This Row],[Grupo 1]],Tabla3[],2,FALSE)</f>
        <v>7</v>
      </c>
      <c r="Q157" s="29" t="str">
        <f>VLOOKUP(Tabla_Gtos_Ingresos7[[#This Row],[3 digitos]],PGC_Gtos_e_Ingresos[],2,FALSE)</f>
        <v xml:space="preserve"> Reparaciones y conservación</v>
      </c>
      <c r="R157" s="30" t="str">
        <f>Tabla_Gtos_Ingresos7[[#This Row],[3 digitos]]&amp;"/"&amp;Tabla_Gtos_Ingresos7[[#This Row],[Nombre cuenta]]</f>
        <v>622/ Reparaciones y conservación</v>
      </c>
      <c r="S157" s="30">
        <f>YEAR(Tabla_Gtos_Ingresos7[[#This Row],[Fecha]])</f>
        <v>2010</v>
      </c>
      <c r="T157" s="27">
        <f>MONTH(Tabla_Gtos_Ingresos7[[#This Row],[Fecha]])</f>
        <v>7</v>
      </c>
      <c r="U157" s="30">
        <f>ROUNDUP(MONTH(Tabla_Gtos_Ingresos7[[#This Row],[Fecha]])/3, 0)</f>
        <v>3</v>
      </c>
      <c r="V157" s="30">
        <f>(Tabla_Gtos_Ingresos7[[#This Row],[Factor]]*Tabla_Gtos_Ingresos7[[#This Row],[Haber]])+(Tabla_Gtos_Ingresos7[[#This Row],[Factor]]*Tabla_Gtos_Ingresos7[[#This Row],[Debe]])</f>
        <v>-55</v>
      </c>
      <c r="W157" s="30">
        <f>VLOOKUP(Tabla_Gtos_Ingresos7[[#This Row],[3 digitos]],PGC_Gtos_e_Ingresos[],3,FALSE)</f>
        <v>-1</v>
      </c>
    </row>
    <row r="158" spans="1:23" x14ac:dyDescent="0.2">
      <c r="A158" s="1">
        <v>1777</v>
      </c>
      <c r="B158" s="12">
        <v>40408</v>
      </c>
      <c r="C158" s="14">
        <v>62200053</v>
      </c>
      <c r="D158" s="1" t="s">
        <v>14</v>
      </c>
      <c r="E158" s="1" t="s">
        <v>912</v>
      </c>
      <c r="F158" s="11">
        <v>250.26</v>
      </c>
      <c r="G158" s="11">
        <v>0</v>
      </c>
      <c r="H158" s="26" t="str">
        <f>MID(Tabla_Gtos_Ingresos7[[#This Row],[Subcuenta]],1,4)</f>
        <v>6220</v>
      </c>
      <c r="I158" s="27">
        <f>VALUE(MID(Tabla_Gtos_Ingresos7[[#This Row],[4 digitos]],1,3))</f>
        <v>622</v>
      </c>
      <c r="J158" s="27">
        <f>VALUE(MID(Tabla_Gtos_Ingresos7[[#This Row],[3 digitos]],1,2))</f>
        <v>62</v>
      </c>
      <c r="K158" s="28" t="str">
        <f>VLOOKUP(Tabla_Gtos_Ingresos7[[#This Row],[3 digitos]],PGC_Gtos_e_Ingresos[],4,FALSE)</f>
        <v>7.a</v>
      </c>
      <c r="L158" s="30" t="str">
        <f>VLOOKUP(Tabla_Gtos_Ingresos7[[#This Row],[Grupo 1]],Tabla3[],4,FALSE)</f>
        <v>7. Otros Gastos de Explotación</v>
      </c>
      <c r="M158" s="30" t="str">
        <f>VLOOKUP(Tabla_Gtos_Ingresos7[[#This Row],[Grupo 1]],Tabla3[],5,FALSE)</f>
        <v>7.a Servicios Exteriores</v>
      </c>
      <c r="N158" s="28" t="str">
        <f>VLOOKUP(Tabla_Gtos_Ingresos7[[#This Row],[Grupo 1]],Tabla3[],10,FALSE)</f>
        <v>G</v>
      </c>
      <c r="O158" s="28" t="str">
        <f>VLOOKUP(Tabla_Gtos_Ingresos7[[#This Row],[Grupo 1]],Tabla3[],6,FALSE)</f>
        <v>Explotación</v>
      </c>
      <c r="P158" s="28">
        <f>VLOOKUP(Tabla_Gtos_Ingresos7[[#This Row],[Grupo 1]],Tabla3[],2,FALSE)</f>
        <v>7</v>
      </c>
      <c r="Q158" s="29" t="str">
        <f>VLOOKUP(Tabla_Gtos_Ingresos7[[#This Row],[3 digitos]],PGC_Gtos_e_Ingresos[],2,FALSE)</f>
        <v xml:space="preserve"> Reparaciones y conservación</v>
      </c>
      <c r="R158" s="30" t="str">
        <f>Tabla_Gtos_Ingresos7[[#This Row],[3 digitos]]&amp;"/"&amp;Tabla_Gtos_Ingresos7[[#This Row],[Nombre cuenta]]</f>
        <v>622/ Reparaciones y conservación</v>
      </c>
      <c r="S158" s="30">
        <f>YEAR(Tabla_Gtos_Ingresos7[[#This Row],[Fecha]])</f>
        <v>2010</v>
      </c>
      <c r="T158" s="27">
        <f>MONTH(Tabla_Gtos_Ingresos7[[#This Row],[Fecha]])</f>
        <v>8</v>
      </c>
      <c r="U158" s="30">
        <f>ROUNDUP(MONTH(Tabla_Gtos_Ingresos7[[#This Row],[Fecha]])/3, 0)</f>
        <v>3</v>
      </c>
      <c r="V158" s="30">
        <f>(Tabla_Gtos_Ingresos7[[#This Row],[Factor]]*Tabla_Gtos_Ingresos7[[#This Row],[Haber]])+(Tabla_Gtos_Ingresos7[[#This Row],[Factor]]*Tabla_Gtos_Ingresos7[[#This Row],[Debe]])</f>
        <v>-250.26</v>
      </c>
      <c r="W158" s="30">
        <f>VLOOKUP(Tabla_Gtos_Ingresos7[[#This Row],[3 digitos]],PGC_Gtos_e_Ingresos[],3,FALSE)</f>
        <v>-1</v>
      </c>
    </row>
    <row r="159" spans="1:23" x14ac:dyDescent="0.2">
      <c r="A159" s="1">
        <v>2074</v>
      </c>
      <c r="B159" s="12">
        <v>40439</v>
      </c>
      <c r="C159" s="14">
        <v>62400023</v>
      </c>
      <c r="D159" s="1" t="s">
        <v>16</v>
      </c>
      <c r="E159" s="1" t="s">
        <v>442</v>
      </c>
      <c r="F159" s="11">
        <v>73.61</v>
      </c>
      <c r="G159" s="11">
        <v>0</v>
      </c>
      <c r="H159" s="26" t="str">
        <f>MID(Tabla_Gtos_Ingresos7[[#This Row],[Subcuenta]],1,4)</f>
        <v>6240</v>
      </c>
      <c r="I159" s="27">
        <f>VALUE(MID(Tabla_Gtos_Ingresos7[[#This Row],[4 digitos]],1,3))</f>
        <v>624</v>
      </c>
      <c r="J159" s="27">
        <f>VALUE(MID(Tabla_Gtos_Ingresos7[[#This Row],[3 digitos]],1,2))</f>
        <v>62</v>
      </c>
      <c r="K159" s="28" t="str">
        <f>VLOOKUP(Tabla_Gtos_Ingresos7[[#This Row],[3 digitos]],PGC_Gtos_e_Ingresos[],4,FALSE)</f>
        <v>7.a</v>
      </c>
      <c r="L159" s="30" t="str">
        <f>VLOOKUP(Tabla_Gtos_Ingresos7[[#This Row],[Grupo 1]],Tabla3[],4,FALSE)</f>
        <v>7. Otros Gastos de Explotación</v>
      </c>
      <c r="M159" s="30" t="str">
        <f>VLOOKUP(Tabla_Gtos_Ingresos7[[#This Row],[Grupo 1]],Tabla3[],5,FALSE)</f>
        <v>7.a Servicios Exteriores</v>
      </c>
      <c r="N159" s="28" t="str">
        <f>VLOOKUP(Tabla_Gtos_Ingresos7[[#This Row],[Grupo 1]],Tabla3[],10,FALSE)</f>
        <v>G</v>
      </c>
      <c r="O159" s="28" t="str">
        <f>VLOOKUP(Tabla_Gtos_Ingresos7[[#This Row],[Grupo 1]],Tabla3[],6,FALSE)</f>
        <v>Explotación</v>
      </c>
      <c r="P159" s="28">
        <f>VLOOKUP(Tabla_Gtos_Ingresos7[[#This Row],[Grupo 1]],Tabla3[],2,FALSE)</f>
        <v>7</v>
      </c>
      <c r="Q159" s="29" t="str">
        <f>VLOOKUP(Tabla_Gtos_Ingresos7[[#This Row],[3 digitos]],PGC_Gtos_e_Ingresos[],2,FALSE)</f>
        <v xml:space="preserve"> Transportes</v>
      </c>
      <c r="R159" s="30" t="str">
        <f>Tabla_Gtos_Ingresos7[[#This Row],[3 digitos]]&amp;"/"&amp;Tabla_Gtos_Ingresos7[[#This Row],[Nombre cuenta]]</f>
        <v>624/ Transportes</v>
      </c>
      <c r="S159" s="30">
        <f>YEAR(Tabla_Gtos_Ingresos7[[#This Row],[Fecha]])</f>
        <v>2010</v>
      </c>
      <c r="T159" s="27">
        <f>MONTH(Tabla_Gtos_Ingresos7[[#This Row],[Fecha]])</f>
        <v>9</v>
      </c>
      <c r="U159" s="30">
        <f>ROUNDUP(MONTH(Tabla_Gtos_Ingresos7[[#This Row],[Fecha]])/3, 0)</f>
        <v>3</v>
      </c>
      <c r="V159" s="30">
        <f>(Tabla_Gtos_Ingresos7[[#This Row],[Factor]]*Tabla_Gtos_Ingresos7[[#This Row],[Haber]])+(Tabla_Gtos_Ingresos7[[#This Row],[Factor]]*Tabla_Gtos_Ingresos7[[#This Row],[Debe]])</f>
        <v>-73.61</v>
      </c>
      <c r="W159" s="30">
        <f>VLOOKUP(Tabla_Gtos_Ingresos7[[#This Row],[3 digitos]],PGC_Gtos_e_Ingresos[],3,FALSE)</f>
        <v>-1</v>
      </c>
    </row>
    <row r="160" spans="1:23" x14ac:dyDescent="0.2">
      <c r="A160" s="1">
        <v>2075</v>
      </c>
      <c r="B160" s="12">
        <v>40439</v>
      </c>
      <c r="C160" s="14">
        <v>62400024</v>
      </c>
      <c r="D160" s="1" t="s">
        <v>16</v>
      </c>
      <c r="E160" s="1" t="s">
        <v>443</v>
      </c>
      <c r="F160" s="11">
        <v>45</v>
      </c>
      <c r="G160" s="11">
        <v>0</v>
      </c>
      <c r="H160" s="26" t="str">
        <f>MID(Tabla_Gtos_Ingresos7[[#This Row],[Subcuenta]],1,4)</f>
        <v>6240</v>
      </c>
      <c r="I160" s="27">
        <f>VALUE(MID(Tabla_Gtos_Ingresos7[[#This Row],[4 digitos]],1,3))</f>
        <v>624</v>
      </c>
      <c r="J160" s="27">
        <f>VALUE(MID(Tabla_Gtos_Ingresos7[[#This Row],[3 digitos]],1,2))</f>
        <v>62</v>
      </c>
      <c r="K160" s="28" t="str">
        <f>VLOOKUP(Tabla_Gtos_Ingresos7[[#This Row],[3 digitos]],PGC_Gtos_e_Ingresos[],4,FALSE)</f>
        <v>7.a</v>
      </c>
      <c r="L160" s="30" t="str">
        <f>VLOOKUP(Tabla_Gtos_Ingresos7[[#This Row],[Grupo 1]],Tabla3[],4,FALSE)</f>
        <v>7. Otros Gastos de Explotación</v>
      </c>
      <c r="M160" s="30" t="str">
        <f>VLOOKUP(Tabla_Gtos_Ingresos7[[#This Row],[Grupo 1]],Tabla3[],5,FALSE)</f>
        <v>7.a Servicios Exteriores</v>
      </c>
      <c r="N160" s="28" t="str">
        <f>VLOOKUP(Tabla_Gtos_Ingresos7[[#This Row],[Grupo 1]],Tabla3[],10,FALSE)</f>
        <v>G</v>
      </c>
      <c r="O160" s="28" t="str">
        <f>VLOOKUP(Tabla_Gtos_Ingresos7[[#This Row],[Grupo 1]],Tabla3[],6,FALSE)</f>
        <v>Explotación</v>
      </c>
      <c r="P160" s="28">
        <f>VLOOKUP(Tabla_Gtos_Ingresos7[[#This Row],[Grupo 1]],Tabla3[],2,FALSE)</f>
        <v>7</v>
      </c>
      <c r="Q160" s="29" t="str">
        <f>VLOOKUP(Tabla_Gtos_Ingresos7[[#This Row],[3 digitos]],PGC_Gtos_e_Ingresos[],2,FALSE)</f>
        <v xml:space="preserve"> Transportes</v>
      </c>
      <c r="R160" s="30" t="str">
        <f>Tabla_Gtos_Ingresos7[[#This Row],[3 digitos]]&amp;"/"&amp;Tabla_Gtos_Ingresos7[[#This Row],[Nombre cuenta]]</f>
        <v>624/ Transportes</v>
      </c>
      <c r="S160" s="30">
        <f>YEAR(Tabla_Gtos_Ingresos7[[#This Row],[Fecha]])</f>
        <v>2010</v>
      </c>
      <c r="T160" s="27">
        <f>MONTH(Tabla_Gtos_Ingresos7[[#This Row],[Fecha]])</f>
        <v>9</v>
      </c>
      <c r="U160" s="30">
        <f>ROUNDUP(MONTH(Tabla_Gtos_Ingresos7[[#This Row],[Fecha]])/3, 0)</f>
        <v>3</v>
      </c>
      <c r="V160" s="30">
        <f>(Tabla_Gtos_Ingresos7[[#This Row],[Factor]]*Tabla_Gtos_Ingresos7[[#This Row],[Haber]])+(Tabla_Gtos_Ingresos7[[#This Row],[Factor]]*Tabla_Gtos_Ingresos7[[#This Row],[Debe]])</f>
        <v>-45</v>
      </c>
      <c r="W160" s="30">
        <f>VLOOKUP(Tabla_Gtos_Ingresos7[[#This Row],[3 digitos]],PGC_Gtos_e_Ingresos[],3,FALSE)</f>
        <v>-1</v>
      </c>
    </row>
    <row r="161" spans="1:23" x14ac:dyDescent="0.2">
      <c r="A161" s="1">
        <v>2091</v>
      </c>
      <c r="B161" s="12">
        <v>40439</v>
      </c>
      <c r="C161" s="14">
        <v>62600000</v>
      </c>
      <c r="D161" s="1" t="s">
        <v>17</v>
      </c>
      <c r="E161" s="1" t="s">
        <v>347</v>
      </c>
      <c r="F161" s="11">
        <v>246.14</v>
      </c>
      <c r="G161" s="11">
        <v>0</v>
      </c>
      <c r="H161" s="26" t="str">
        <f>MID(Tabla_Gtos_Ingresos7[[#This Row],[Subcuenta]],1,4)</f>
        <v>6260</v>
      </c>
      <c r="I161" s="27">
        <f>VALUE(MID(Tabla_Gtos_Ingresos7[[#This Row],[4 digitos]],1,3))</f>
        <v>626</v>
      </c>
      <c r="J161" s="27">
        <f>VALUE(MID(Tabla_Gtos_Ingresos7[[#This Row],[3 digitos]],1,2))</f>
        <v>62</v>
      </c>
      <c r="K161" s="28" t="str">
        <f>VLOOKUP(Tabla_Gtos_Ingresos7[[#This Row],[3 digitos]],PGC_Gtos_e_Ingresos[],4,FALSE)</f>
        <v>7.a</v>
      </c>
      <c r="L161" s="30" t="str">
        <f>VLOOKUP(Tabla_Gtos_Ingresos7[[#This Row],[Grupo 1]],Tabla3[],4,FALSE)</f>
        <v>7. Otros Gastos de Explotación</v>
      </c>
      <c r="M161" s="30" t="str">
        <f>VLOOKUP(Tabla_Gtos_Ingresos7[[#This Row],[Grupo 1]],Tabla3[],5,FALSE)</f>
        <v>7.a Servicios Exteriores</v>
      </c>
      <c r="N161" s="28" t="str">
        <f>VLOOKUP(Tabla_Gtos_Ingresos7[[#This Row],[Grupo 1]],Tabla3[],10,FALSE)</f>
        <v>G</v>
      </c>
      <c r="O161" s="28" t="str">
        <f>VLOOKUP(Tabla_Gtos_Ingresos7[[#This Row],[Grupo 1]],Tabla3[],6,FALSE)</f>
        <v>Explotación</v>
      </c>
      <c r="P161" s="28">
        <f>VLOOKUP(Tabla_Gtos_Ingresos7[[#This Row],[Grupo 1]],Tabla3[],2,FALSE)</f>
        <v>7</v>
      </c>
      <c r="Q161" s="29" t="str">
        <f>VLOOKUP(Tabla_Gtos_Ingresos7[[#This Row],[3 digitos]],PGC_Gtos_e_Ingresos[],2,FALSE)</f>
        <v xml:space="preserve"> Servicios bancarios y similares</v>
      </c>
      <c r="R161" s="30" t="str">
        <f>Tabla_Gtos_Ingresos7[[#This Row],[3 digitos]]&amp;"/"&amp;Tabla_Gtos_Ingresos7[[#This Row],[Nombre cuenta]]</f>
        <v>626/ Servicios bancarios y similares</v>
      </c>
      <c r="S161" s="30">
        <f>YEAR(Tabla_Gtos_Ingresos7[[#This Row],[Fecha]])</f>
        <v>2010</v>
      </c>
      <c r="T161" s="27">
        <f>MONTH(Tabla_Gtos_Ingresos7[[#This Row],[Fecha]])</f>
        <v>9</v>
      </c>
      <c r="U161" s="30">
        <f>ROUNDUP(MONTH(Tabla_Gtos_Ingresos7[[#This Row],[Fecha]])/3, 0)</f>
        <v>3</v>
      </c>
      <c r="V161" s="30">
        <f>(Tabla_Gtos_Ingresos7[[#This Row],[Factor]]*Tabla_Gtos_Ingresos7[[#This Row],[Haber]])+(Tabla_Gtos_Ingresos7[[#This Row],[Factor]]*Tabla_Gtos_Ingresos7[[#This Row],[Debe]])</f>
        <v>-246.14</v>
      </c>
      <c r="W161" s="30">
        <f>VLOOKUP(Tabla_Gtos_Ingresos7[[#This Row],[3 digitos]],PGC_Gtos_e_Ingresos[],3,FALSE)</f>
        <v>-1</v>
      </c>
    </row>
    <row r="162" spans="1:23" x14ac:dyDescent="0.2">
      <c r="A162" s="1">
        <v>2662</v>
      </c>
      <c r="B162" s="12">
        <v>40500</v>
      </c>
      <c r="C162" s="14">
        <v>70000204</v>
      </c>
      <c r="D162" s="1" t="s">
        <v>38</v>
      </c>
      <c r="E162" s="1" t="s">
        <v>517</v>
      </c>
      <c r="F162" s="11">
        <v>0</v>
      </c>
      <c r="G162" s="11">
        <v>450</v>
      </c>
      <c r="H162" s="26" t="str">
        <f>MID(Tabla_Gtos_Ingresos7[[#This Row],[Subcuenta]],1,4)</f>
        <v>7000</v>
      </c>
      <c r="I162" s="27">
        <f>VALUE(MID(Tabla_Gtos_Ingresos7[[#This Row],[4 digitos]],1,3))</f>
        <v>700</v>
      </c>
      <c r="J162" s="27">
        <f>VALUE(MID(Tabla_Gtos_Ingresos7[[#This Row],[3 digitos]],1,2))</f>
        <v>70</v>
      </c>
      <c r="K162" s="28" t="str">
        <f>VLOOKUP(Tabla_Gtos_Ingresos7[[#This Row],[3 digitos]],PGC_Gtos_e_Ingresos[],4,FALSE)</f>
        <v>1a</v>
      </c>
      <c r="L162" s="30" t="str">
        <f>VLOOKUP(Tabla_Gtos_Ingresos7[[#This Row],[Grupo 1]],Tabla3[],4,FALSE)</f>
        <v>1. Importe Neto Cifra de Negocios</v>
      </c>
      <c r="M162" s="30" t="str">
        <f>VLOOKUP(Tabla_Gtos_Ingresos7[[#This Row],[Grupo 1]],Tabla3[],5,FALSE)</f>
        <v>1.a Ventas</v>
      </c>
      <c r="N162" s="28" t="str">
        <f>VLOOKUP(Tabla_Gtos_Ingresos7[[#This Row],[Grupo 1]],Tabla3[],10,FALSE)</f>
        <v>I</v>
      </c>
      <c r="O162" s="28" t="str">
        <f>VLOOKUP(Tabla_Gtos_Ingresos7[[#This Row],[Grupo 1]],Tabla3[],6,FALSE)</f>
        <v>Explotación</v>
      </c>
      <c r="P162" s="28">
        <f>VLOOKUP(Tabla_Gtos_Ingresos7[[#This Row],[Grupo 1]],Tabla3[],2,FALSE)</f>
        <v>1</v>
      </c>
      <c r="Q162" s="29" t="str">
        <f>VLOOKUP(Tabla_Gtos_Ingresos7[[#This Row],[3 digitos]],PGC_Gtos_e_Ingresos[],2,FALSE)</f>
        <v xml:space="preserve"> Ventas de mercaderías</v>
      </c>
      <c r="R162" s="30" t="str">
        <f>Tabla_Gtos_Ingresos7[[#This Row],[3 digitos]]&amp;"/"&amp;Tabla_Gtos_Ingresos7[[#This Row],[Nombre cuenta]]</f>
        <v>700/ Ventas de mercaderías</v>
      </c>
      <c r="S162" s="30">
        <f>YEAR(Tabla_Gtos_Ingresos7[[#This Row],[Fecha]])</f>
        <v>2010</v>
      </c>
      <c r="T162" s="27">
        <f>MONTH(Tabla_Gtos_Ingresos7[[#This Row],[Fecha]])</f>
        <v>11</v>
      </c>
      <c r="U162" s="30">
        <f>ROUNDUP(MONTH(Tabla_Gtos_Ingresos7[[#This Row],[Fecha]])/3, 0)</f>
        <v>4</v>
      </c>
      <c r="V162" s="30">
        <f>(Tabla_Gtos_Ingresos7[[#This Row],[Factor]]*Tabla_Gtos_Ingresos7[[#This Row],[Haber]])+(Tabla_Gtos_Ingresos7[[#This Row],[Factor]]*Tabla_Gtos_Ingresos7[[#This Row],[Debe]])</f>
        <v>450</v>
      </c>
      <c r="W162" s="30">
        <f>VLOOKUP(Tabla_Gtos_Ingresos7[[#This Row],[3 digitos]],PGC_Gtos_e_Ingresos[],3,FALSE)</f>
        <v>1</v>
      </c>
    </row>
    <row r="163" spans="1:23" x14ac:dyDescent="0.2">
      <c r="A163" s="1">
        <v>2935</v>
      </c>
      <c r="B163" s="12">
        <v>40530</v>
      </c>
      <c r="C163" s="14">
        <v>62400043</v>
      </c>
      <c r="D163" s="1" t="s">
        <v>16</v>
      </c>
      <c r="E163" s="1" t="s">
        <v>458</v>
      </c>
      <c r="F163" s="11">
        <v>3486</v>
      </c>
      <c r="G163" s="11">
        <v>0</v>
      </c>
      <c r="H163" s="26" t="str">
        <f>MID(Tabla_Gtos_Ingresos7[[#This Row],[Subcuenta]],1,4)</f>
        <v>6240</v>
      </c>
      <c r="I163" s="27">
        <f>VALUE(MID(Tabla_Gtos_Ingresos7[[#This Row],[4 digitos]],1,3))</f>
        <v>624</v>
      </c>
      <c r="J163" s="27">
        <f>VALUE(MID(Tabla_Gtos_Ingresos7[[#This Row],[3 digitos]],1,2))</f>
        <v>62</v>
      </c>
      <c r="K163" s="28" t="str">
        <f>VLOOKUP(Tabla_Gtos_Ingresos7[[#This Row],[3 digitos]],PGC_Gtos_e_Ingresos[],4,FALSE)</f>
        <v>7.a</v>
      </c>
      <c r="L163" s="30" t="str">
        <f>VLOOKUP(Tabla_Gtos_Ingresos7[[#This Row],[Grupo 1]],Tabla3[],4,FALSE)</f>
        <v>7. Otros Gastos de Explotación</v>
      </c>
      <c r="M163" s="30" t="str">
        <f>VLOOKUP(Tabla_Gtos_Ingresos7[[#This Row],[Grupo 1]],Tabla3[],5,FALSE)</f>
        <v>7.a Servicios Exteriores</v>
      </c>
      <c r="N163" s="28" t="str">
        <f>VLOOKUP(Tabla_Gtos_Ingresos7[[#This Row],[Grupo 1]],Tabla3[],10,FALSE)</f>
        <v>G</v>
      </c>
      <c r="O163" s="28" t="str">
        <f>VLOOKUP(Tabla_Gtos_Ingresos7[[#This Row],[Grupo 1]],Tabla3[],6,FALSE)</f>
        <v>Explotación</v>
      </c>
      <c r="P163" s="28">
        <f>VLOOKUP(Tabla_Gtos_Ingresos7[[#This Row],[Grupo 1]],Tabla3[],2,FALSE)</f>
        <v>7</v>
      </c>
      <c r="Q163" s="29" t="str">
        <f>VLOOKUP(Tabla_Gtos_Ingresos7[[#This Row],[3 digitos]],PGC_Gtos_e_Ingresos[],2,FALSE)</f>
        <v xml:space="preserve"> Transportes</v>
      </c>
      <c r="R163" s="30" t="str">
        <f>Tabla_Gtos_Ingresos7[[#This Row],[3 digitos]]&amp;"/"&amp;Tabla_Gtos_Ingresos7[[#This Row],[Nombre cuenta]]</f>
        <v>624/ Transportes</v>
      </c>
      <c r="S163" s="30">
        <f>YEAR(Tabla_Gtos_Ingresos7[[#This Row],[Fecha]])</f>
        <v>2010</v>
      </c>
      <c r="T163" s="27">
        <f>MONTH(Tabla_Gtos_Ingresos7[[#This Row],[Fecha]])</f>
        <v>12</v>
      </c>
      <c r="U163" s="30">
        <f>ROUNDUP(MONTH(Tabla_Gtos_Ingresos7[[#This Row],[Fecha]])/3, 0)</f>
        <v>4</v>
      </c>
      <c r="V163" s="30">
        <f>(Tabla_Gtos_Ingresos7[[#This Row],[Factor]]*Tabla_Gtos_Ingresos7[[#This Row],[Haber]])+(Tabla_Gtos_Ingresos7[[#This Row],[Factor]]*Tabla_Gtos_Ingresos7[[#This Row],[Debe]])</f>
        <v>-3486</v>
      </c>
      <c r="W163" s="30">
        <f>VLOOKUP(Tabla_Gtos_Ingresos7[[#This Row],[3 digitos]],PGC_Gtos_e_Ingresos[],3,FALSE)</f>
        <v>-1</v>
      </c>
    </row>
    <row r="164" spans="1:23" x14ac:dyDescent="0.2">
      <c r="A164" s="1">
        <v>2942</v>
      </c>
      <c r="B164" s="12">
        <v>40530</v>
      </c>
      <c r="C164" s="14">
        <v>70000225</v>
      </c>
      <c r="D164" s="1" t="s">
        <v>38</v>
      </c>
      <c r="E164" s="2" t="s">
        <v>621</v>
      </c>
      <c r="F164" s="11">
        <v>0</v>
      </c>
      <c r="G164" s="11">
        <v>9180</v>
      </c>
      <c r="H164" s="26" t="str">
        <f>MID(Tabla_Gtos_Ingresos7[[#This Row],[Subcuenta]],1,4)</f>
        <v>7000</v>
      </c>
      <c r="I164" s="27">
        <f>VALUE(MID(Tabla_Gtos_Ingresos7[[#This Row],[4 digitos]],1,3))</f>
        <v>700</v>
      </c>
      <c r="J164" s="27">
        <f>VALUE(MID(Tabla_Gtos_Ingresos7[[#This Row],[3 digitos]],1,2))</f>
        <v>70</v>
      </c>
      <c r="K164" s="28" t="str">
        <f>VLOOKUP(Tabla_Gtos_Ingresos7[[#This Row],[3 digitos]],PGC_Gtos_e_Ingresos[],4,FALSE)</f>
        <v>1a</v>
      </c>
      <c r="L164" s="30" t="str">
        <f>VLOOKUP(Tabla_Gtos_Ingresos7[[#This Row],[Grupo 1]],Tabla3[],4,FALSE)</f>
        <v>1. Importe Neto Cifra de Negocios</v>
      </c>
      <c r="M164" s="30" t="str">
        <f>VLOOKUP(Tabla_Gtos_Ingresos7[[#This Row],[Grupo 1]],Tabla3[],5,FALSE)</f>
        <v>1.a Ventas</v>
      </c>
      <c r="N164" s="28" t="str">
        <f>VLOOKUP(Tabla_Gtos_Ingresos7[[#This Row],[Grupo 1]],Tabla3[],10,FALSE)</f>
        <v>I</v>
      </c>
      <c r="O164" s="28" t="str">
        <f>VLOOKUP(Tabla_Gtos_Ingresos7[[#This Row],[Grupo 1]],Tabla3[],6,FALSE)</f>
        <v>Explotación</v>
      </c>
      <c r="P164" s="28">
        <f>VLOOKUP(Tabla_Gtos_Ingresos7[[#This Row],[Grupo 1]],Tabla3[],2,FALSE)</f>
        <v>1</v>
      </c>
      <c r="Q164" s="29" t="str">
        <f>VLOOKUP(Tabla_Gtos_Ingresos7[[#This Row],[3 digitos]],PGC_Gtos_e_Ingresos[],2,FALSE)</f>
        <v xml:space="preserve"> Ventas de mercaderías</v>
      </c>
      <c r="R164" s="30" t="str">
        <f>Tabla_Gtos_Ingresos7[[#This Row],[3 digitos]]&amp;"/"&amp;Tabla_Gtos_Ingresos7[[#This Row],[Nombre cuenta]]</f>
        <v>700/ Ventas de mercaderías</v>
      </c>
      <c r="S164" s="30">
        <f>YEAR(Tabla_Gtos_Ingresos7[[#This Row],[Fecha]])</f>
        <v>2010</v>
      </c>
      <c r="T164" s="27">
        <f>MONTH(Tabla_Gtos_Ingresos7[[#This Row],[Fecha]])</f>
        <v>12</v>
      </c>
      <c r="U164" s="30">
        <f>ROUNDUP(MONTH(Tabla_Gtos_Ingresos7[[#This Row],[Fecha]])/3, 0)</f>
        <v>4</v>
      </c>
      <c r="V164" s="30">
        <f>(Tabla_Gtos_Ingresos7[[#This Row],[Factor]]*Tabla_Gtos_Ingresos7[[#This Row],[Haber]])+(Tabla_Gtos_Ingresos7[[#This Row],[Factor]]*Tabla_Gtos_Ingresos7[[#This Row],[Debe]])</f>
        <v>9180</v>
      </c>
      <c r="W164" s="30">
        <f>VLOOKUP(Tabla_Gtos_Ingresos7[[#This Row],[3 digitos]],PGC_Gtos_e_Ingresos[],3,FALSE)</f>
        <v>1</v>
      </c>
    </row>
    <row r="165" spans="1:23" x14ac:dyDescent="0.2">
      <c r="A165" s="1">
        <v>248</v>
      </c>
      <c r="B165" s="12">
        <v>40228</v>
      </c>
      <c r="C165" s="14">
        <v>62200011</v>
      </c>
      <c r="D165" s="1" t="s">
        <v>14</v>
      </c>
      <c r="E165" s="1" t="s">
        <v>292</v>
      </c>
      <c r="F165" s="11">
        <v>237.6</v>
      </c>
      <c r="G165" s="11">
        <v>0</v>
      </c>
      <c r="H165" s="26" t="str">
        <f>MID(Tabla_Gtos_Ingresos7[[#This Row],[Subcuenta]],1,4)</f>
        <v>6220</v>
      </c>
      <c r="I165" s="27">
        <f>VALUE(MID(Tabla_Gtos_Ingresos7[[#This Row],[4 digitos]],1,3))</f>
        <v>622</v>
      </c>
      <c r="J165" s="27">
        <f>VALUE(MID(Tabla_Gtos_Ingresos7[[#This Row],[3 digitos]],1,2))</f>
        <v>62</v>
      </c>
      <c r="K165" s="28" t="str">
        <f>VLOOKUP(Tabla_Gtos_Ingresos7[[#This Row],[3 digitos]],PGC_Gtos_e_Ingresos[],4,FALSE)</f>
        <v>7.a</v>
      </c>
      <c r="L165" s="30" t="str">
        <f>VLOOKUP(Tabla_Gtos_Ingresos7[[#This Row],[Grupo 1]],Tabla3[],4,FALSE)</f>
        <v>7. Otros Gastos de Explotación</v>
      </c>
      <c r="M165" s="30" t="str">
        <f>VLOOKUP(Tabla_Gtos_Ingresos7[[#This Row],[Grupo 1]],Tabla3[],5,FALSE)</f>
        <v>7.a Servicios Exteriores</v>
      </c>
      <c r="N165" s="28" t="str">
        <f>VLOOKUP(Tabla_Gtos_Ingresos7[[#This Row],[Grupo 1]],Tabla3[],10,FALSE)</f>
        <v>G</v>
      </c>
      <c r="O165" s="28" t="str">
        <f>VLOOKUP(Tabla_Gtos_Ingresos7[[#This Row],[Grupo 1]],Tabla3[],6,FALSE)</f>
        <v>Explotación</v>
      </c>
      <c r="P165" s="28">
        <f>VLOOKUP(Tabla_Gtos_Ingresos7[[#This Row],[Grupo 1]],Tabla3[],2,FALSE)</f>
        <v>7</v>
      </c>
      <c r="Q165" s="29" t="str">
        <f>VLOOKUP(Tabla_Gtos_Ingresos7[[#This Row],[3 digitos]],PGC_Gtos_e_Ingresos[],2,FALSE)</f>
        <v xml:space="preserve"> Reparaciones y conservación</v>
      </c>
      <c r="R165" s="30" t="str">
        <f>Tabla_Gtos_Ingresos7[[#This Row],[3 digitos]]&amp;"/"&amp;Tabla_Gtos_Ingresos7[[#This Row],[Nombre cuenta]]</f>
        <v>622/ Reparaciones y conservación</v>
      </c>
      <c r="S165" s="30">
        <f>YEAR(Tabla_Gtos_Ingresos7[[#This Row],[Fecha]])</f>
        <v>2010</v>
      </c>
      <c r="T165" s="27">
        <f>MONTH(Tabla_Gtos_Ingresos7[[#This Row],[Fecha]])</f>
        <v>2</v>
      </c>
      <c r="U165" s="30">
        <f>ROUNDUP(MONTH(Tabla_Gtos_Ingresos7[[#This Row],[Fecha]])/3, 0)</f>
        <v>1</v>
      </c>
      <c r="V165" s="30">
        <f>(Tabla_Gtos_Ingresos7[[#This Row],[Factor]]*Tabla_Gtos_Ingresos7[[#This Row],[Haber]])+(Tabla_Gtos_Ingresos7[[#This Row],[Factor]]*Tabla_Gtos_Ingresos7[[#This Row],[Debe]])</f>
        <v>-237.6</v>
      </c>
      <c r="W165" s="30">
        <f>VLOOKUP(Tabla_Gtos_Ingresos7[[#This Row],[3 digitos]],PGC_Gtos_e_Ingresos[],3,FALSE)</f>
        <v>-1</v>
      </c>
    </row>
    <row r="166" spans="1:23" x14ac:dyDescent="0.2">
      <c r="A166" s="1">
        <v>1234</v>
      </c>
      <c r="B166" s="12">
        <v>40348</v>
      </c>
      <c r="C166" s="14">
        <v>62200040</v>
      </c>
      <c r="D166" s="1" t="s">
        <v>14</v>
      </c>
      <c r="E166" s="1" t="s">
        <v>297</v>
      </c>
      <c r="F166" s="11">
        <v>322.75</v>
      </c>
      <c r="G166" s="11">
        <v>0</v>
      </c>
      <c r="H166" s="26" t="str">
        <f>MID(Tabla_Gtos_Ingresos7[[#This Row],[Subcuenta]],1,4)</f>
        <v>6220</v>
      </c>
      <c r="I166" s="27">
        <f>VALUE(MID(Tabla_Gtos_Ingresos7[[#This Row],[4 digitos]],1,3))</f>
        <v>622</v>
      </c>
      <c r="J166" s="27">
        <f>VALUE(MID(Tabla_Gtos_Ingresos7[[#This Row],[3 digitos]],1,2))</f>
        <v>62</v>
      </c>
      <c r="K166" s="28" t="str">
        <f>VLOOKUP(Tabla_Gtos_Ingresos7[[#This Row],[3 digitos]],PGC_Gtos_e_Ingresos[],4,FALSE)</f>
        <v>7.a</v>
      </c>
      <c r="L166" s="30" t="str">
        <f>VLOOKUP(Tabla_Gtos_Ingresos7[[#This Row],[Grupo 1]],Tabla3[],4,FALSE)</f>
        <v>7. Otros Gastos de Explotación</v>
      </c>
      <c r="M166" s="30" t="str">
        <f>VLOOKUP(Tabla_Gtos_Ingresos7[[#This Row],[Grupo 1]],Tabla3[],5,FALSE)</f>
        <v>7.a Servicios Exteriores</v>
      </c>
      <c r="N166" s="28" t="str">
        <f>VLOOKUP(Tabla_Gtos_Ingresos7[[#This Row],[Grupo 1]],Tabla3[],10,FALSE)</f>
        <v>G</v>
      </c>
      <c r="O166" s="28" t="str">
        <f>VLOOKUP(Tabla_Gtos_Ingresos7[[#This Row],[Grupo 1]],Tabla3[],6,FALSE)</f>
        <v>Explotación</v>
      </c>
      <c r="P166" s="28">
        <f>VLOOKUP(Tabla_Gtos_Ingresos7[[#This Row],[Grupo 1]],Tabla3[],2,FALSE)</f>
        <v>7</v>
      </c>
      <c r="Q166" s="29" t="str">
        <f>VLOOKUP(Tabla_Gtos_Ingresos7[[#This Row],[3 digitos]],PGC_Gtos_e_Ingresos[],2,FALSE)</f>
        <v xml:space="preserve"> Reparaciones y conservación</v>
      </c>
      <c r="R166" s="30" t="str">
        <f>Tabla_Gtos_Ingresos7[[#This Row],[3 digitos]]&amp;"/"&amp;Tabla_Gtos_Ingresos7[[#This Row],[Nombre cuenta]]</f>
        <v>622/ Reparaciones y conservación</v>
      </c>
      <c r="S166" s="30">
        <f>YEAR(Tabla_Gtos_Ingresos7[[#This Row],[Fecha]])</f>
        <v>2010</v>
      </c>
      <c r="T166" s="27">
        <f>MONTH(Tabla_Gtos_Ingresos7[[#This Row],[Fecha]])</f>
        <v>6</v>
      </c>
      <c r="U166" s="30">
        <f>ROUNDUP(MONTH(Tabla_Gtos_Ingresos7[[#This Row],[Fecha]])/3, 0)</f>
        <v>2</v>
      </c>
      <c r="V166" s="30">
        <f>(Tabla_Gtos_Ingresos7[[#This Row],[Factor]]*Tabla_Gtos_Ingresos7[[#This Row],[Haber]])+(Tabla_Gtos_Ingresos7[[#This Row],[Factor]]*Tabla_Gtos_Ingresos7[[#This Row],[Debe]])</f>
        <v>-322.75</v>
      </c>
      <c r="W166" s="30">
        <f>VLOOKUP(Tabla_Gtos_Ingresos7[[#This Row],[3 digitos]],PGC_Gtos_e_Ingresos[],3,FALSE)</f>
        <v>-1</v>
      </c>
    </row>
    <row r="167" spans="1:23" x14ac:dyDescent="0.2">
      <c r="A167" s="1">
        <v>2100</v>
      </c>
      <c r="B167" s="12">
        <v>40440</v>
      </c>
      <c r="C167" s="14">
        <v>62200058</v>
      </c>
      <c r="D167" s="1" t="s">
        <v>14</v>
      </c>
      <c r="E167" s="1" t="s">
        <v>914</v>
      </c>
      <c r="F167" s="11">
        <v>1193.28</v>
      </c>
      <c r="G167" s="11">
        <v>0</v>
      </c>
      <c r="H167" s="26" t="str">
        <f>MID(Tabla_Gtos_Ingresos7[[#This Row],[Subcuenta]],1,4)</f>
        <v>6220</v>
      </c>
      <c r="I167" s="27">
        <f>VALUE(MID(Tabla_Gtos_Ingresos7[[#This Row],[4 digitos]],1,3))</f>
        <v>622</v>
      </c>
      <c r="J167" s="27">
        <f>VALUE(MID(Tabla_Gtos_Ingresos7[[#This Row],[3 digitos]],1,2))</f>
        <v>62</v>
      </c>
      <c r="K167" s="28" t="str">
        <f>VLOOKUP(Tabla_Gtos_Ingresos7[[#This Row],[3 digitos]],PGC_Gtos_e_Ingresos[],4,FALSE)</f>
        <v>7.a</v>
      </c>
      <c r="L167" s="30" t="str">
        <f>VLOOKUP(Tabla_Gtos_Ingresos7[[#This Row],[Grupo 1]],Tabla3[],4,FALSE)</f>
        <v>7. Otros Gastos de Explotación</v>
      </c>
      <c r="M167" s="30" t="str">
        <f>VLOOKUP(Tabla_Gtos_Ingresos7[[#This Row],[Grupo 1]],Tabla3[],5,FALSE)</f>
        <v>7.a Servicios Exteriores</v>
      </c>
      <c r="N167" s="28" t="str">
        <f>VLOOKUP(Tabla_Gtos_Ingresos7[[#This Row],[Grupo 1]],Tabla3[],10,FALSE)</f>
        <v>G</v>
      </c>
      <c r="O167" s="28" t="str">
        <f>VLOOKUP(Tabla_Gtos_Ingresos7[[#This Row],[Grupo 1]],Tabla3[],6,FALSE)</f>
        <v>Explotación</v>
      </c>
      <c r="P167" s="28">
        <f>VLOOKUP(Tabla_Gtos_Ingresos7[[#This Row],[Grupo 1]],Tabla3[],2,FALSE)</f>
        <v>7</v>
      </c>
      <c r="Q167" s="29" t="str">
        <f>VLOOKUP(Tabla_Gtos_Ingresos7[[#This Row],[3 digitos]],PGC_Gtos_e_Ingresos[],2,FALSE)</f>
        <v xml:space="preserve"> Reparaciones y conservación</v>
      </c>
      <c r="R167" s="30" t="str">
        <f>Tabla_Gtos_Ingresos7[[#This Row],[3 digitos]]&amp;"/"&amp;Tabla_Gtos_Ingresos7[[#This Row],[Nombre cuenta]]</f>
        <v>622/ Reparaciones y conservación</v>
      </c>
      <c r="S167" s="30">
        <f>YEAR(Tabla_Gtos_Ingresos7[[#This Row],[Fecha]])</f>
        <v>2010</v>
      </c>
      <c r="T167" s="27">
        <f>MONTH(Tabla_Gtos_Ingresos7[[#This Row],[Fecha]])</f>
        <v>9</v>
      </c>
      <c r="U167" s="30">
        <f>ROUNDUP(MONTH(Tabla_Gtos_Ingresos7[[#This Row],[Fecha]])/3, 0)</f>
        <v>3</v>
      </c>
      <c r="V167" s="30">
        <f>(Tabla_Gtos_Ingresos7[[#This Row],[Factor]]*Tabla_Gtos_Ingresos7[[#This Row],[Haber]])+(Tabla_Gtos_Ingresos7[[#This Row],[Factor]]*Tabla_Gtos_Ingresos7[[#This Row],[Debe]])</f>
        <v>-1193.28</v>
      </c>
      <c r="W167" s="30">
        <f>VLOOKUP(Tabla_Gtos_Ingresos7[[#This Row],[3 digitos]],PGC_Gtos_e_Ingresos[],3,FALSE)</f>
        <v>-1</v>
      </c>
    </row>
    <row r="168" spans="1:23" x14ac:dyDescent="0.2">
      <c r="A168" s="1">
        <v>2096</v>
      </c>
      <c r="B168" s="12">
        <v>40440</v>
      </c>
      <c r="C168" s="14">
        <v>62400025</v>
      </c>
      <c r="D168" s="1" t="s">
        <v>16</v>
      </c>
      <c r="E168" s="1" t="s">
        <v>444</v>
      </c>
      <c r="F168" s="11">
        <v>103</v>
      </c>
      <c r="G168" s="11">
        <v>0</v>
      </c>
      <c r="H168" s="26" t="str">
        <f>MID(Tabla_Gtos_Ingresos7[[#This Row],[Subcuenta]],1,4)</f>
        <v>6240</v>
      </c>
      <c r="I168" s="27">
        <f>VALUE(MID(Tabla_Gtos_Ingresos7[[#This Row],[4 digitos]],1,3))</f>
        <v>624</v>
      </c>
      <c r="J168" s="27">
        <f>VALUE(MID(Tabla_Gtos_Ingresos7[[#This Row],[3 digitos]],1,2))</f>
        <v>62</v>
      </c>
      <c r="K168" s="28" t="str">
        <f>VLOOKUP(Tabla_Gtos_Ingresos7[[#This Row],[3 digitos]],PGC_Gtos_e_Ingresos[],4,FALSE)</f>
        <v>7.a</v>
      </c>
      <c r="L168" s="30" t="str">
        <f>VLOOKUP(Tabla_Gtos_Ingresos7[[#This Row],[Grupo 1]],Tabla3[],4,FALSE)</f>
        <v>7. Otros Gastos de Explotación</v>
      </c>
      <c r="M168" s="30" t="str">
        <f>VLOOKUP(Tabla_Gtos_Ingresos7[[#This Row],[Grupo 1]],Tabla3[],5,FALSE)</f>
        <v>7.a Servicios Exteriores</v>
      </c>
      <c r="N168" s="28" t="str">
        <f>VLOOKUP(Tabla_Gtos_Ingresos7[[#This Row],[Grupo 1]],Tabla3[],10,FALSE)</f>
        <v>G</v>
      </c>
      <c r="O168" s="28" t="str">
        <f>VLOOKUP(Tabla_Gtos_Ingresos7[[#This Row],[Grupo 1]],Tabla3[],6,FALSE)</f>
        <v>Explotación</v>
      </c>
      <c r="P168" s="28">
        <f>VLOOKUP(Tabla_Gtos_Ingresos7[[#This Row],[Grupo 1]],Tabla3[],2,FALSE)</f>
        <v>7</v>
      </c>
      <c r="Q168" s="29" t="str">
        <f>VLOOKUP(Tabla_Gtos_Ingresos7[[#This Row],[3 digitos]],PGC_Gtos_e_Ingresos[],2,FALSE)</f>
        <v xml:space="preserve"> Transportes</v>
      </c>
      <c r="R168" s="30" t="str">
        <f>Tabla_Gtos_Ingresos7[[#This Row],[3 digitos]]&amp;"/"&amp;Tabla_Gtos_Ingresos7[[#This Row],[Nombre cuenta]]</f>
        <v>624/ Transportes</v>
      </c>
      <c r="S168" s="30">
        <f>YEAR(Tabla_Gtos_Ingresos7[[#This Row],[Fecha]])</f>
        <v>2010</v>
      </c>
      <c r="T168" s="27">
        <f>MONTH(Tabla_Gtos_Ingresos7[[#This Row],[Fecha]])</f>
        <v>9</v>
      </c>
      <c r="U168" s="30">
        <f>ROUNDUP(MONTH(Tabla_Gtos_Ingresos7[[#This Row],[Fecha]])/3, 0)</f>
        <v>3</v>
      </c>
      <c r="V168" s="30">
        <f>(Tabla_Gtos_Ingresos7[[#This Row],[Factor]]*Tabla_Gtos_Ingresos7[[#This Row],[Haber]])+(Tabla_Gtos_Ingresos7[[#This Row],[Factor]]*Tabla_Gtos_Ingresos7[[#This Row],[Debe]])</f>
        <v>-103</v>
      </c>
      <c r="W168" s="30">
        <f>VLOOKUP(Tabla_Gtos_Ingresos7[[#This Row],[3 digitos]],PGC_Gtos_e_Ingresos[],3,FALSE)</f>
        <v>-1</v>
      </c>
    </row>
    <row r="169" spans="1:23" x14ac:dyDescent="0.2">
      <c r="A169" s="1">
        <v>2097</v>
      </c>
      <c r="B169" s="12">
        <v>40440</v>
      </c>
      <c r="C169" s="14">
        <v>62400026</v>
      </c>
      <c r="D169" s="1" t="s">
        <v>16</v>
      </c>
      <c r="E169" s="1" t="s">
        <v>445</v>
      </c>
      <c r="F169" s="11">
        <v>772.2</v>
      </c>
      <c r="G169" s="11">
        <v>0</v>
      </c>
      <c r="H169" s="26" t="str">
        <f>MID(Tabla_Gtos_Ingresos7[[#This Row],[Subcuenta]],1,4)</f>
        <v>6240</v>
      </c>
      <c r="I169" s="27">
        <f>VALUE(MID(Tabla_Gtos_Ingresos7[[#This Row],[4 digitos]],1,3))</f>
        <v>624</v>
      </c>
      <c r="J169" s="27">
        <f>VALUE(MID(Tabla_Gtos_Ingresos7[[#This Row],[3 digitos]],1,2))</f>
        <v>62</v>
      </c>
      <c r="K169" s="28" t="str">
        <f>VLOOKUP(Tabla_Gtos_Ingresos7[[#This Row],[3 digitos]],PGC_Gtos_e_Ingresos[],4,FALSE)</f>
        <v>7.a</v>
      </c>
      <c r="L169" s="30" t="str">
        <f>VLOOKUP(Tabla_Gtos_Ingresos7[[#This Row],[Grupo 1]],Tabla3[],4,FALSE)</f>
        <v>7. Otros Gastos de Explotación</v>
      </c>
      <c r="M169" s="30" t="str">
        <f>VLOOKUP(Tabla_Gtos_Ingresos7[[#This Row],[Grupo 1]],Tabla3[],5,FALSE)</f>
        <v>7.a Servicios Exteriores</v>
      </c>
      <c r="N169" s="28" t="str">
        <f>VLOOKUP(Tabla_Gtos_Ingresos7[[#This Row],[Grupo 1]],Tabla3[],10,FALSE)</f>
        <v>G</v>
      </c>
      <c r="O169" s="28" t="str">
        <f>VLOOKUP(Tabla_Gtos_Ingresos7[[#This Row],[Grupo 1]],Tabla3[],6,FALSE)</f>
        <v>Explotación</v>
      </c>
      <c r="P169" s="28">
        <f>VLOOKUP(Tabla_Gtos_Ingresos7[[#This Row],[Grupo 1]],Tabla3[],2,FALSE)</f>
        <v>7</v>
      </c>
      <c r="Q169" s="29" t="str">
        <f>VLOOKUP(Tabla_Gtos_Ingresos7[[#This Row],[3 digitos]],PGC_Gtos_e_Ingresos[],2,FALSE)</f>
        <v xml:space="preserve"> Transportes</v>
      </c>
      <c r="R169" s="30" t="str">
        <f>Tabla_Gtos_Ingresos7[[#This Row],[3 digitos]]&amp;"/"&amp;Tabla_Gtos_Ingresos7[[#This Row],[Nombre cuenta]]</f>
        <v>624/ Transportes</v>
      </c>
      <c r="S169" s="30">
        <f>YEAR(Tabla_Gtos_Ingresos7[[#This Row],[Fecha]])</f>
        <v>2010</v>
      </c>
      <c r="T169" s="27">
        <f>MONTH(Tabla_Gtos_Ingresos7[[#This Row],[Fecha]])</f>
        <v>9</v>
      </c>
      <c r="U169" s="30">
        <f>ROUNDUP(MONTH(Tabla_Gtos_Ingresos7[[#This Row],[Fecha]])/3, 0)</f>
        <v>3</v>
      </c>
      <c r="V169" s="30">
        <f>(Tabla_Gtos_Ingresos7[[#This Row],[Factor]]*Tabla_Gtos_Ingresos7[[#This Row],[Haber]])+(Tabla_Gtos_Ingresos7[[#This Row],[Factor]]*Tabla_Gtos_Ingresos7[[#This Row],[Debe]])</f>
        <v>-772.2</v>
      </c>
      <c r="W169" s="30">
        <f>VLOOKUP(Tabla_Gtos_Ingresos7[[#This Row],[3 digitos]],PGC_Gtos_e_Ingresos[],3,FALSE)</f>
        <v>-1</v>
      </c>
    </row>
    <row r="170" spans="1:23" x14ac:dyDescent="0.2">
      <c r="A170" s="1">
        <v>2098</v>
      </c>
      <c r="B170" s="12">
        <v>40440</v>
      </c>
      <c r="C170" s="14">
        <v>62400027</v>
      </c>
      <c r="D170" s="1" t="s">
        <v>16</v>
      </c>
      <c r="E170" s="1" t="s">
        <v>446</v>
      </c>
      <c r="F170" s="11">
        <v>772.2</v>
      </c>
      <c r="G170" s="11">
        <v>0</v>
      </c>
      <c r="H170" s="26" t="str">
        <f>MID(Tabla_Gtos_Ingresos7[[#This Row],[Subcuenta]],1,4)</f>
        <v>6240</v>
      </c>
      <c r="I170" s="27">
        <f>VALUE(MID(Tabla_Gtos_Ingresos7[[#This Row],[4 digitos]],1,3))</f>
        <v>624</v>
      </c>
      <c r="J170" s="27">
        <f>VALUE(MID(Tabla_Gtos_Ingresos7[[#This Row],[3 digitos]],1,2))</f>
        <v>62</v>
      </c>
      <c r="K170" s="28" t="str">
        <f>VLOOKUP(Tabla_Gtos_Ingresos7[[#This Row],[3 digitos]],PGC_Gtos_e_Ingresos[],4,FALSE)</f>
        <v>7.a</v>
      </c>
      <c r="L170" s="30" t="str">
        <f>VLOOKUP(Tabla_Gtos_Ingresos7[[#This Row],[Grupo 1]],Tabla3[],4,FALSE)</f>
        <v>7. Otros Gastos de Explotación</v>
      </c>
      <c r="M170" s="30" t="str">
        <f>VLOOKUP(Tabla_Gtos_Ingresos7[[#This Row],[Grupo 1]],Tabla3[],5,FALSE)</f>
        <v>7.a Servicios Exteriores</v>
      </c>
      <c r="N170" s="28" t="str">
        <f>VLOOKUP(Tabla_Gtos_Ingresos7[[#This Row],[Grupo 1]],Tabla3[],10,FALSE)</f>
        <v>G</v>
      </c>
      <c r="O170" s="28" t="str">
        <f>VLOOKUP(Tabla_Gtos_Ingresos7[[#This Row],[Grupo 1]],Tabla3[],6,FALSE)</f>
        <v>Explotación</v>
      </c>
      <c r="P170" s="28">
        <f>VLOOKUP(Tabla_Gtos_Ingresos7[[#This Row],[Grupo 1]],Tabla3[],2,FALSE)</f>
        <v>7</v>
      </c>
      <c r="Q170" s="29" t="str">
        <f>VLOOKUP(Tabla_Gtos_Ingresos7[[#This Row],[3 digitos]],PGC_Gtos_e_Ingresos[],2,FALSE)</f>
        <v xml:space="preserve"> Transportes</v>
      </c>
      <c r="R170" s="30" t="str">
        <f>Tabla_Gtos_Ingresos7[[#This Row],[3 digitos]]&amp;"/"&amp;Tabla_Gtos_Ingresos7[[#This Row],[Nombre cuenta]]</f>
        <v>624/ Transportes</v>
      </c>
      <c r="S170" s="30">
        <f>YEAR(Tabla_Gtos_Ingresos7[[#This Row],[Fecha]])</f>
        <v>2010</v>
      </c>
      <c r="T170" s="27">
        <f>MONTH(Tabla_Gtos_Ingresos7[[#This Row],[Fecha]])</f>
        <v>9</v>
      </c>
      <c r="U170" s="30">
        <f>ROUNDUP(MONTH(Tabla_Gtos_Ingresos7[[#This Row],[Fecha]])/3, 0)</f>
        <v>3</v>
      </c>
      <c r="V170" s="30">
        <f>(Tabla_Gtos_Ingresos7[[#This Row],[Factor]]*Tabla_Gtos_Ingresos7[[#This Row],[Haber]])+(Tabla_Gtos_Ingresos7[[#This Row],[Factor]]*Tabla_Gtos_Ingresos7[[#This Row],[Debe]])</f>
        <v>-772.2</v>
      </c>
      <c r="W170" s="30">
        <f>VLOOKUP(Tabla_Gtos_Ingresos7[[#This Row],[3 digitos]],PGC_Gtos_e_Ingresos[],3,FALSE)</f>
        <v>-1</v>
      </c>
    </row>
    <row r="171" spans="1:23" x14ac:dyDescent="0.2">
      <c r="A171" s="1">
        <v>2963</v>
      </c>
      <c r="B171" s="12">
        <v>40531</v>
      </c>
      <c r="C171" s="14">
        <v>62200074</v>
      </c>
      <c r="D171" s="1" t="s">
        <v>14</v>
      </c>
      <c r="E171" s="1" t="s">
        <v>658</v>
      </c>
      <c r="F171" s="11">
        <v>100</v>
      </c>
      <c r="G171" s="11">
        <v>0</v>
      </c>
      <c r="H171" s="26" t="str">
        <f>MID(Tabla_Gtos_Ingresos7[[#This Row],[Subcuenta]],1,4)</f>
        <v>6220</v>
      </c>
      <c r="I171" s="27">
        <f>VALUE(MID(Tabla_Gtos_Ingresos7[[#This Row],[4 digitos]],1,3))</f>
        <v>622</v>
      </c>
      <c r="J171" s="27">
        <f>VALUE(MID(Tabla_Gtos_Ingresos7[[#This Row],[3 digitos]],1,2))</f>
        <v>62</v>
      </c>
      <c r="K171" s="28" t="str">
        <f>VLOOKUP(Tabla_Gtos_Ingresos7[[#This Row],[3 digitos]],PGC_Gtos_e_Ingresos[],4,FALSE)</f>
        <v>7.a</v>
      </c>
      <c r="L171" s="30" t="str">
        <f>VLOOKUP(Tabla_Gtos_Ingresos7[[#This Row],[Grupo 1]],Tabla3[],4,FALSE)</f>
        <v>7. Otros Gastos de Explotación</v>
      </c>
      <c r="M171" s="30" t="str">
        <f>VLOOKUP(Tabla_Gtos_Ingresos7[[#This Row],[Grupo 1]],Tabla3[],5,FALSE)</f>
        <v>7.a Servicios Exteriores</v>
      </c>
      <c r="N171" s="28" t="str">
        <f>VLOOKUP(Tabla_Gtos_Ingresos7[[#This Row],[Grupo 1]],Tabla3[],10,FALSE)</f>
        <v>G</v>
      </c>
      <c r="O171" s="28" t="str">
        <f>VLOOKUP(Tabla_Gtos_Ingresos7[[#This Row],[Grupo 1]],Tabla3[],6,FALSE)</f>
        <v>Explotación</v>
      </c>
      <c r="P171" s="28">
        <f>VLOOKUP(Tabla_Gtos_Ingresos7[[#This Row],[Grupo 1]],Tabla3[],2,FALSE)</f>
        <v>7</v>
      </c>
      <c r="Q171" s="29" t="str">
        <f>VLOOKUP(Tabla_Gtos_Ingresos7[[#This Row],[3 digitos]],PGC_Gtos_e_Ingresos[],2,FALSE)</f>
        <v xml:space="preserve"> Reparaciones y conservación</v>
      </c>
      <c r="R171" s="30" t="str">
        <f>Tabla_Gtos_Ingresos7[[#This Row],[3 digitos]]&amp;"/"&amp;Tabla_Gtos_Ingresos7[[#This Row],[Nombre cuenta]]</f>
        <v>622/ Reparaciones y conservación</v>
      </c>
      <c r="S171" s="30">
        <f>YEAR(Tabla_Gtos_Ingresos7[[#This Row],[Fecha]])</f>
        <v>2010</v>
      </c>
      <c r="T171" s="27">
        <f>MONTH(Tabla_Gtos_Ingresos7[[#This Row],[Fecha]])</f>
        <v>12</v>
      </c>
      <c r="U171" s="30">
        <f>ROUNDUP(MONTH(Tabla_Gtos_Ingresos7[[#This Row],[Fecha]])/3, 0)</f>
        <v>4</v>
      </c>
      <c r="V171" s="30">
        <f>(Tabla_Gtos_Ingresos7[[#This Row],[Factor]]*Tabla_Gtos_Ingresos7[[#This Row],[Haber]])+(Tabla_Gtos_Ingresos7[[#This Row],[Factor]]*Tabla_Gtos_Ingresos7[[#This Row],[Debe]])</f>
        <v>-100</v>
      </c>
      <c r="W171" s="30">
        <f>VLOOKUP(Tabla_Gtos_Ingresos7[[#This Row],[3 digitos]],PGC_Gtos_e_Ingresos[],3,FALSE)</f>
        <v>-1</v>
      </c>
    </row>
    <row r="172" spans="1:23" x14ac:dyDescent="0.2">
      <c r="A172" s="1">
        <v>257</v>
      </c>
      <c r="B172" s="12">
        <v>40229</v>
      </c>
      <c r="C172" s="14">
        <v>70000021</v>
      </c>
      <c r="D172" s="1" t="s">
        <v>38</v>
      </c>
      <c r="E172" s="1" t="s">
        <v>41</v>
      </c>
      <c r="F172" s="11">
        <v>0</v>
      </c>
      <c r="G172" s="11">
        <v>46.38</v>
      </c>
      <c r="H172" s="26" t="str">
        <f>MID(Tabla_Gtos_Ingresos7[[#This Row],[Subcuenta]],1,4)</f>
        <v>7000</v>
      </c>
      <c r="I172" s="27">
        <f>VALUE(MID(Tabla_Gtos_Ingresos7[[#This Row],[4 digitos]],1,3))</f>
        <v>700</v>
      </c>
      <c r="J172" s="27">
        <f>VALUE(MID(Tabla_Gtos_Ingresos7[[#This Row],[3 digitos]],1,2))</f>
        <v>70</v>
      </c>
      <c r="K172" s="28" t="str">
        <f>VLOOKUP(Tabla_Gtos_Ingresos7[[#This Row],[3 digitos]],PGC_Gtos_e_Ingresos[],4,FALSE)</f>
        <v>1a</v>
      </c>
      <c r="L172" s="30" t="str">
        <f>VLOOKUP(Tabla_Gtos_Ingresos7[[#This Row],[Grupo 1]],Tabla3[],4,FALSE)</f>
        <v>1. Importe Neto Cifra de Negocios</v>
      </c>
      <c r="M172" s="30" t="str">
        <f>VLOOKUP(Tabla_Gtos_Ingresos7[[#This Row],[Grupo 1]],Tabla3[],5,FALSE)</f>
        <v>1.a Ventas</v>
      </c>
      <c r="N172" s="28" t="str">
        <f>VLOOKUP(Tabla_Gtos_Ingresos7[[#This Row],[Grupo 1]],Tabla3[],10,FALSE)</f>
        <v>I</v>
      </c>
      <c r="O172" s="28" t="str">
        <f>VLOOKUP(Tabla_Gtos_Ingresos7[[#This Row],[Grupo 1]],Tabla3[],6,FALSE)</f>
        <v>Explotación</v>
      </c>
      <c r="P172" s="28">
        <f>VLOOKUP(Tabla_Gtos_Ingresos7[[#This Row],[Grupo 1]],Tabla3[],2,FALSE)</f>
        <v>1</v>
      </c>
      <c r="Q172" s="29" t="str">
        <f>VLOOKUP(Tabla_Gtos_Ingresos7[[#This Row],[3 digitos]],PGC_Gtos_e_Ingresos[],2,FALSE)</f>
        <v xml:space="preserve"> Ventas de mercaderías</v>
      </c>
      <c r="R172" s="30" t="str">
        <f>Tabla_Gtos_Ingresos7[[#This Row],[3 digitos]]&amp;"/"&amp;Tabla_Gtos_Ingresos7[[#This Row],[Nombre cuenta]]</f>
        <v>700/ Ventas de mercaderías</v>
      </c>
      <c r="S172" s="30">
        <f>YEAR(Tabla_Gtos_Ingresos7[[#This Row],[Fecha]])</f>
        <v>2010</v>
      </c>
      <c r="T172" s="27">
        <f>MONTH(Tabla_Gtos_Ingresos7[[#This Row],[Fecha]])</f>
        <v>2</v>
      </c>
      <c r="U172" s="30">
        <f>ROUNDUP(MONTH(Tabla_Gtos_Ingresos7[[#This Row],[Fecha]])/3, 0)</f>
        <v>1</v>
      </c>
      <c r="V172" s="30">
        <f>(Tabla_Gtos_Ingresos7[[#This Row],[Factor]]*Tabla_Gtos_Ingresos7[[#This Row],[Haber]])+(Tabla_Gtos_Ingresos7[[#This Row],[Factor]]*Tabla_Gtos_Ingresos7[[#This Row],[Debe]])</f>
        <v>46.38</v>
      </c>
      <c r="W172" s="30">
        <f>VLOOKUP(Tabla_Gtos_Ingresos7[[#This Row],[3 digitos]],PGC_Gtos_e_Ingresos[],3,FALSE)</f>
        <v>1</v>
      </c>
    </row>
    <row r="173" spans="1:23" x14ac:dyDescent="0.2">
      <c r="A173" s="1">
        <v>949</v>
      </c>
      <c r="B173" s="12">
        <v>40318</v>
      </c>
      <c r="C173" s="14">
        <v>62200024</v>
      </c>
      <c r="D173" s="1" t="s">
        <v>14</v>
      </c>
      <c r="E173" s="1" t="s">
        <v>907</v>
      </c>
      <c r="F173" s="11">
        <v>541.52</v>
      </c>
      <c r="G173" s="11">
        <v>0</v>
      </c>
      <c r="H173" s="26" t="str">
        <f>MID(Tabla_Gtos_Ingresos7[[#This Row],[Subcuenta]],1,4)</f>
        <v>6220</v>
      </c>
      <c r="I173" s="27">
        <f>VALUE(MID(Tabla_Gtos_Ingresos7[[#This Row],[4 digitos]],1,3))</f>
        <v>622</v>
      </c>
      <c r="J173" s="27">
        <f>VALUE(MID(Tabla_Gtos_Ingresos7[[#This Row],[3 digitos]],1,2))</f>
        <v>62</v>
      </c>
      <c r="K173" s="28" t="str">
        <f>VLOOKUP(Tabla_Gtos_Ingresos7[[#This Row],[3 digitos]],PGC_Gtos_e_Ingresos[],4,FALSE)</f>
        <v>7.a</v>
      </c>
      <c r="L173" s="30" t="str">
        <f>VLOOKUP(Tabla_Gtos_Ingresos7[[#This Row],[Grupo 1]],Tabla3[],4,FALSE)</f>
        <v>7. Otros Gastos de Explotación</v>
      </c>
      <c r="M173" s="30" t="str">
        <f>VLOOKUP(Tabla_Gtos_Ingresos7[[#This Row],[Grupo 1]],Tabla3[],5,FALSE)</f>
        <v>7.a Servicios Exteriores</v>
      </c>
      <c r="N173" s="28" t="str">
        <f>VLOOKUP(Tabla_Gtos_Ingresos7[[#This Row],[Grupo 1]],Tabla3[],10,FALSE)</f>
        <v>G</v>
      </c>
      <c r="O173" s="28" t="str">
        <f>VLOOKUP(Tabla_Gtos_Ingresos7[[#This Row],[Grupo 1]],Tabla3[],6,FALSE)</f>
        <v>Explotación</v>
      </c>
      <c r="P173" s="28">
        <f>VLOOKUP(Tabla_Gtos_Ingresos7[[#This Row],[Grupo 1]],Tabla3[],2,FALSE)</f>
        <v>7</v>
      </c>
      <c r="Q173" s="29" t="str">
        <f>VLOOKUP(Tabla_Gtos_Ingresos7[[#This Row],[3 digitos]],PGC_Gtos_e_Ingresos[],2,FALSE)</f>
        <v xml:space="preserve"> Reparaciones y conservación</v>
      </c>
      <c r="R173" s="30" t="str">
        <f>Tabla_Gtos_Ingresos7[[#This Row],[3 digitos]]&amp;"/"&amp;Tabla_Gtos_Ingresos7[[#This Row],[Nombre cuenta]]</f>
        <v>622/ Reparaciones y conservación</v>
      </c>
      <c r="S173" s="30">
        <f>YEAR(Tabla_Gtos_Ingresos7[[#This Row],[Fecha]])</f>
        <v>2010</v>
      </c>
      <c r="T173" s="27">
        <f>MONTH(Tabla_Gtos_Ingresos7[[#This Row],[Fecha]])</f>
        <v>5</v>
      </c>
      <c r="U173" s="30">
        <f>ROUNDUP(MONTH(Tabla_Gtos_Ingresos7[[#This Row],[Fecha]])/3, 0)</f>
        <v>2</v>
      </c>
      <c r="V173" s="30">
        <f>(Tabla_Gtos_Ingresos7[[#This Row],[Factor]]*Tabla_Gtos_Ingresos7[[#This Row],[Haber]])+(Tabla_Gtos_Ingresos7[[#This Row],[Factor]]*Tabla_Gtos_Ingresos7[[#This Row],[Debe]])</f>
        <v>-541.52</v>
      </c>
      <c r="W173" s="30">
        <f>VLOOKUP(Tabla_Gtos_Ingresos7[[#This Row],[3 digitos]],PGC_Gtos_e_Ingresos[],3,FALSE)</f>
        <v>-1</v>
      </c>
    </row>
    <row r="174" spans="1:23" x14ac:dyDescent="0.2">
      <c r="A174" s="1">
        <v>950</v>
      </c>
      <c r="B174" s="12">
        <v>40318</v>
      </c>
      <c r="C174" s="14">
        <v>62200025</v>
      </c>
      <c r="D174" s="1" t="s">
        <v>14</v>
      </c>
      <c r="E174" s="1" t="s">
        <v>908</v>
      </c>
      <c r="F174" s="11">
        <v>203.09</v>
      </c>
      <c r="G174" s="11">
        <v>0</v>
      </c>
      <c r="H174" s="26" t="str">
        <f>MID(Tabla_Gtos_Ingresos7[[#This Row],[Subcuenta]],1,4)</f>
        <v>6220</v>
      </c>
      <c r="I174" s="27">
        <f>VALUE(MID(Tabla_Gtos_Ingresos7[[#This Row],[4 digitos]],1,3))</f>
        <v>622</v>
      </c>
      <c r="J174" s="27">
        <f>VALUE(MID(Tabla_Gtos_Ingresos7[[#This Row],[3 digitos]],1,2))</f>
        <v>62</v>
      </c>
      <c r="K174" s="28" t="str">
        <f>VLOOKUP(Tabla_Gtos_Ingresos7[[#This Row],[3 digitos]],PGC_Gtos_e_Ingresos[],4,FALSE)</f>
        <v>7.a</v>
      </c>
      <c r="L174" s="30" t="str">
        <f>VLOOKUP(Tabla_Gtos_Ingresos7[[#This Row],[Grupo 1]],Tabla3[],4,FALSE)</f>
        <v>7. Otros Gastos de Explotación</v>
      </c>
      <c r="M174" s="30" t="str">
        <f>VLOOKUP(Tabla_Gtos_Ingresos7[[#This Row],[Grupo 1]],Tabla3[],5,FALSE)</f>
        <v>7.a Servicios Exteriores</v>
      </c>
      <c r="N174" s="28" t="str">
        <f>VLOOKUP(Tabla_Gtos_Ingresos7[[#This Row],[Grupo 1]],Tabla3[],10,FALSE)</f>
        <v>G</v>
      </c>
      <c r="O174" s="28" t="str">
        <f>VLOOKUP(Tabla_Gtos_Ingresos7[[#This Row],[Grupo 1]],Tabla3[],6,FALSE)</f>
        <v>Explotación</v>
      </c>
      <c r="P174" s="28">
        <f>VLOOKUP(Tabla_Gtos_Ingresos7[[#This Row],[Grupo 1]],Tabla3[],2,FALSE)</f>
        <v>7</v>
      </c>
      <c r="Q174" s="29" t="str">
        <f>VLOOKUP(Tabla_Gtos_Ingresos7[[#This Row],[3 digitos]],PGC_Gtos_e_Ingresos[],2,FALSE)</f>
        <v xml:space="preserve"> Reparaciones y conservación</v>
      </c>
      <c r="R174" s="30" t="str">
        <f>Tabla_Gtos_Ingresos7[[#This Row],[3 digitos]]&amp;"/"&amp;Tabla_Gtos_Ingresos7[[#This Row],[Nombre cuenta]]</f>
        <v>622/ Reparaciones y conservación</v>
      </c>
      <c r="S174" s="30">
        <f>YEAR(Tabla_Gtos_Ingresos7[[#This Row],[Fecha]])</f>
        <v>2010</v>
      </c>
      <c r="T174" s="27">
        <f>MONTH(Tabla_Gtos_Ingresos7[[#This Row],[Fecha]])</f>
        <v>5</v>
      </c>
      <c r="U174" s="30">
        <f>ROUNDUP(MONTH(Tabla_Gtos_Ingresos7[[#This Row],[Fecha]])/3, 0)</f>
        <v>2</v>
      </c>
      <c r="V174" s="30">
        <f>(Tabla_Gtos_Ingresos7[[#This Row],[Factor]]*Tabla_Gtos_Ingresos7[[#This Row],[Haber]])+(Tabla_Gtos_Ingresos7[[#This Row],[Factor]]*Tabla_Gtos_Ingresos7[[#This Row],[Debe]])</f>
        <v>-203.09</v>
      </c>
      <c r="W174" s="30">
        <f>VLOOKUP(Tabla_Gtos_Ingresos7[[#This Row],[3 digitos]],PGC_Gtos_e_Ingresos[],3,FALSE)</f>
        <v>-1</v>
      </c>
    </row>
    <row r="175" spans="1:23" x14ac:dyDescent="0.2">
      <c r="A175" s="1">
        <v>944</v>
      </c>
      <c r="B175" s="12">
        <v>40318</v>
      </c>
      <c r="C175" s="14">
        <v>70000080</v>
      </c>
      <c r="D175" s="1" t="s">
        <v>38</v>
      </c>
      <c r="E175" s="1" t="s">
        <v>338</v>
      </c>
      <c r="F175" s="11">
        <v>0</v>
      </c>
      <c r="G175" s="11">
        <v>12872</v>
      </c>
      <c r="H175" s="26" t="str">
        <f>MID(Tabla_Gtos_Ingresos7[[#This Row],[Subcuenta]],1,4)</f>
        <v>7000</v>
      </c>
      <c r="I175" s="27">
        <f>VALUE(MID(Tabla_Gtos_Ingresos7[[#This Row],[4 digitos]],1,3))</f>
        <v>700</v>
      </c>
      <c r="J175" s="27">
        <f>VALUE(MID(Tabla_Gtos_Ingresos7[[#This Row],[3 digitos]],1,2))</f>
        <v>70</v>
      </c>
      <c r="K175" s="28" t="str">
        <f>VLOOKUP(Tabla_Gtos_Ingresos7[[#This Row],[3 digitos]],PGC_Gtos_e_Ingresos[],4,FALSE)</f>
        <v>1a</v>
      </c>
      <c r="L175" s="30" t="str">
        <f>VLOOKUP(Tabla_Gtos_Ingresos7[[#This Row],[Grupo 1]],Tabla3[],4,FALSE)</f>
        <v>1. Importe Neto Cifra de Negocios</v>
      </c>
      <c r="M175" s="30" t="str">
        <f>VLOOKUP(Tabla_Gtos_Ingresos7[[#This Row],[Grupo 1]],Tabla3[],5,FALSE)</f>
        <v>1.a Ventas</v>
      </c>
      <c r="N175" s="28" t="str">
        <f>VLOOKUP(Tabla_Gtos_Ingresos7[[#This Row],[Grupo 1]],Tabla3[],10,FALSE)</f>
        <v>I</v>
      </c>
      <c r="O175" s="28" t="str">
        <f>VLOOKUP(Tabla_Gtos_Ingresos7[[#This Row],[Grupo 1]],Tabla3[],6,FALSE)</f>
        <v>Explotación</v>
      </c>
      <c r="P175" s="28">
        <f>VLOOKUP(Tabla_Gtos_Ingresos7[[#This Row],[Grupo 1]],Tabla3[],2,FALSE)</f>
        <v>1</v>
      </c>
      <c r="Q175" s="29" t="str">
        <f>VLOOKUP(Tabla_Gtos_Ingresos7[[#This Row],[3 digitos]],PGC_Gtos_e_Ingresos[],2,FALSE)</f>
        <v xml:space="preserve"> Ventas de mercaderías</v>
      </c>
      <c r="R175" s="30" t="str">
        <f>Tabla_Gtos_Ingresos7[[#This Row],[3 digitos]]&amp;"/"&amp;Tabla_Gtos_Ingresos7[[#This Row],[Nombre cuenta]]</f>
        <v>700/ Ventas de mercaderías</v>
      </c>
      <c r="S175" s="30">
        <f>YEAR(Tabla_Gtos_Ingresos7[[#This Row],[Fecha]])</f>
        <v>2010</v>
      </c>
      <c r="T175" s="27">
        <f>MONTH(Tabla_Gtos_Ingresos7[[#This Row],[Fecha]])</f>
        <v>5</v>
      </c>
      <c r="U175" s="30">
        <f>ROUNDUP(MONTH(Tabla_Gtos_Ingresos7[[#This Row],[Fecha]])/3, 0)</f>
        <v>2</v>
      </c>
      <c r="V175" s="30">
        <f>(Tabla_Gtos_Ingresos7[[#This Row],[Factor]]*Tabla_Gtos_Ingresos7[[#This Row],[Haber]])+(Tabla_Gtos_Ingresos7[[#This Row],[Factor]]*Tabla_Gtos_Ingresos7[[#This Row],[Debe]])</f>
        <v>12872</v>
      </c>
      <c r="W175" s="30">
        <f>VLOOKUP(Tabla_Gtos_Ingresos7[[#This Row],[3 digitos]],PGC_Gtos_e_Ingresos[],3,FALSE)</f>
        <v>1</v>
      </c>
    </row>
    <row r="176" spans="1:23" x14ac:dyDescent="0.2">
      <c r="A176" s="1">
        <v>2101</v>
      </c>
      <c r="B176" s="12">
        <v>40441</v>
      </c>
      <c r="C176" s="14">
        <v>62400028</v>
      </c>
      <c r="D176" s="1" t="s">
        <v>16</v>
      </c>
      <c r="E176" s="1" t="s">
        <v>447</v>
      </c>
      <c r="F176" s="11">
        <v>183.24</v>
      </c>
      <c r="G176" s="11">
        <v>0</v>
      </c>
      <c r="H176" s="26" t="str">
        <f>MID(Tabla_Gtos_Ingresos7[[#This Row],[Subcuenta]],1,4)</f>
        <v>6240</v>
      </c>
      <c r="I176" s="27">
        <f>VALUE(MID(Tabla_Gtos_Ingresos7[[#This Row],[4 digitos]],1,3))</f>
        <v>624</v>
      </c>
      <c r="J176" s="27">
        <f>VALUE(MID(Tabla_Gtos_Ingresos7[[#This Row],[3 digitos]],1,2))</f>
        <v>62</v>
      </c>
      <c r="K176" s="28" t="str">
        <f>VLOOKUP(Tabla_Gtos_Ingresos7[[#This Row],[3 digitos]],PGC_Gtos_e_Ingresos[],4,FALSE)</f>
        <v>7.a</v>
      </c>
      <c r="L176" s="30" t="str">
        <f>VLOOKUP(Tabla_Gtos_Ingresos7[[#This Row],[Grupo 1]],Tabla3[],4,FALSE)</f>
        <v>7. Otros Gastos de Explotación</v>
      </c>
      <c r="M176" s="30" t="str">
        <f>VLOOKUP(Tabla_Gtos_Ingresos7[[#This Row],[Grupo 1]],Tabla3[],5,FALSE)</f>
        <v>7.a Servicios Exteriores</v>
      </c>
      <c r="N176" s="28" t="str">
        <f>VLOOKUP(Tabla_Gtos_Ingresos7[[#This Row],[Grupo 1]],Tabla3[],10,FALSE)</f>
        <v>G</v>
      </c>
      <c r="O176" s="28" t="str">
        <f>VLOOKUP(Tabla_Gtos_Ingresos7[[#This Row],[Grupo 1]],Tabla3[],6,FALSE)</f>
        <v>Explotación</v>
      </c>
      <c r="P176" s="28">
        <f>VLOOKUP(Tabla_Gtos_Ingresos7[[#This Row],[Grupo 1]],Tabla3[],2,FALSE)</f>
        <v>7</v>
      </c>
      <c r="Q176" s="29" t="str">
        <f>VLOOKUP(Tabla_Gtos_Ingresos7[[#This Row],[3 digitos]],PGC_Gtos_e_Ingresos[],2,FALSE)</f>
        <v xml:space="preserve"> Transportes</v>
      </c>
      <c r="R176" s="30" t="str">
        <f>Tabla_Gtos_Ingresos7[[#This Row],[3 digitos]]&amp;"/"&amp;Tabla_Gtos_Ingresos7[[#This Row],[Nombre cuenta]]</f>
        <v>624/ Transportes</v>
      </c>
      <c r="S176" s="30">
        <f>YEAR(Tabla_Gtos_Ingresos7[[#This Row],[Fecha]])</f>
        <v>2010</v>
      </c>
      <c r="T176" s="27">
        <f>MONTH(Tabla_Gtos_Ingresos7[[#This Row],[Fecha]])</f>
        <v>9</v>
      </c>
      <c r="U176" s="30">
        <f>ROUNDUP(MONTH(Tabla_Gtos_Ingresos7[[#This Row],[Fecha]])/3, 0)</f>
        <v>3</v>
      </c>
      <c r="V176" s="30">
        <f>(Tabla_Gtos_Ingresos7[[#This Row],[Factor]]*Tabla_Gtos_Ingresos7[[#This Row],[Haber]])+(Tabla_Gtos_Ingresos7[[#This Row],[Factor]]*Tabla_Gtos_Ingresos7[[#This Row],[Debe]])</f>
        <v>-183.24</v>
      </c>
      <c r="W176" s="30">
        <f>VLOOKUP(Tabla_Gtos_Ingresos7[[#This Row],[3 digitos]],PGC_Gtos_e_Ingresos[],3,FALSE)</f>
        <v>-1</v>
      </c>
    </row>
    <row r="177" spans="1:23" x14ac:dyDescent="0.2">
      <c r="A177" s="1">
        <v>2373</v>
      </c>
      <c r="B177" s="12">
        <v>40471</v>
      </c>
      <c r="C177" s="14">
        <v>62200065</v>
      </c>
      <c r="D177" s="1" t="s">
        <v>14</v>
      </c>
      <c r="E177" s="1" t="s">
        <v>918</v>
      </c>
      <c r="F177" s="11">
        <v>1802.05</v>
      </c>
      <c r="G177" s="11">
        <v>0</v>
      </c>
      <c r="H177" s="26" t="str">
        <f>MID(Tabla_Gtos_Ingresos7[[#This Row],[Subcuenta]],1,4)</f>
        <v>6220</v>
      </c>
      <c r="I177" s="27">
        <f>VALUE(MID(Tabla_Gtos_Ingresos7[[#This Row],[4 digitos]],1,3))</f>
        <v>622</v>
      </c>
      <c r="J177" s="27">
        <f>VALUE(MID(Tabla_Gtos_Ingresos7[[#This Row],[3 digitos]],1,2))</f>
        <v>62</v>
      </c>
      <c r="K177" s="28" t="str">
        <f>VLOOKUP(Tabla_Gtos_Ingresos7[[#This Row],[3 digitos]],PGC_Gtos_e_Ingresos[],4,FALSE)</f>
        <v>7.a</v>
      </c>
      <c r="L177" s="30" t="str">
        <f>VLOOKUP(Tabla_Gtos_Ingresos7[[#This Row],[Grupo 1]],Tabla3[],4,FALSE)</f>
        <v>7. Otros Gastos de Explotación</v>
      </c>
      <c r="M177" s="30" t="str">
        <f>VLOOKUP(Tabla_Gtos_Ingresos7[[#This Row],[Grupo 1]],Tabla3[],5,FALSE)</f>
        <v>7.a Servicios Exteriores</v>
      </c>
      <c r="N177" s="28" t="str">
        <f>VLOOKUP(Tabla_Gtos_Ingresos7[[#This Row],[Grupo 1]],Tabla3[],10,FALSE)</f>
        <v>G</v>
      </c>
      <c r="O177" s="28" t="str">
        <f>VLOOKUP(Tabla_Gtos_Ingresos7[[#This Row],[Grupo 1]],Tabla3[],6,FALSE)</f>
        <v>Explotación</v>
      </c>
      <c r="P177" s="28">
        <f>VLOOKUP(Tabla_Gtos_Ingresos7[[#This Row],[Grupo 1]],Tabla3[],2,FALSE)</f>
        <v>7</v>
      </c>
      <c r="Q177" s="29" t="str">
        <f>VLOOKUP(Tabla_Gtos_Ingresos7[[#This Row],[3 digitos]],PGC_Gtos_e_Ingresos[],2,FALSE)</f>
        <v xml:space="preserve"> Reparaciones y conservación</v>
      </c>
      <c r="R177" s="30" t="str">
        <f>Tabla_Gtos_Ingresos7[[#This Row],[3 digitos]]&amp;"/"&amp;Tabla_Gtos_Ingresos7[[#This Row],[Nombre cuenta]]</f>
        <v>622/ Reparaciones y conservación</v>
      </c>
      <c r="S177" s="30">
        <f>YEAR(Tabla_Gtos_Ingresos7[[#This Row],[Fecha]])</f>
        <v>2010</v>
      </c>
      <c r="T177" s="27">
        <f>MONTH(Tabla_Gtos_Ingresos7[[#This Row],[Fecha]])</f>
        <v>10</v>
      </c>
      <c r="U177" s="30">
        <f>ROUNDUP(MONTH(Tabla_Gtos_Ingresos7[[#This Row],[Fecha]])/3, 0)</f>
        <v>4</v>
      </c>
      <c r="V177" s="30">
        <f>(Tabla_Gtos_Ingresos7[[#This Row],[Factor]]*Tabla_Gtos_Ingresos7[[#This Row],[Haber]])+(Tabla_Gtos_Ingresos7[[#This Row],[Factor]]*Tabla_Gtos_Ingresos7[[#This Row],[Debe]])</f>
        <v>-1802.05</v>
      </c>
      <c r="W177" s="30">
        <f>VLOOKUP(Tabla_Gtos_Ingresos7[[#This Row],[3 digitos]],PGC_Gtos_e_Ingresos[],3,FALSE)</f>
        <v>-1</v>
      </c>
    </row>
    <row r="178" spans="1:23" x14ac:dyDescent="0.2">
      <c r="A178" s="1">
        <v>2368</v>
      </c>
      <c r="B178" s="12">
        <v>40471</v>
      </c>
      <c r="C178" s="14">
        <v>70000183</v>
      </c>
      <c r="D178" s="1" t="s">
        <v>38</v>
      </c>
      <c r="E178" s="1" t="s">
        <v>548</v>
      </c>
      <c r="F178" s="11">
        <v>0</v>
      </c>
      <c r="G178" s="11">
        <v>140.36000000000001</v>
      </c>
      <c r="H178" s="26" t="str">
        <f>MID(Tabla_Gtos_Ingresos7[[#This Row],[Subcuenta]],1,4)</f>
        <v>7000</v>
      </c>
      <c r="I178" s="27">
        <f>VALUE(MID(Tabla_Gtos_Ingresos7[[#This Row],[4 digitos]],1,3))</f>
        <v>700</v>
      </c>
      <c r="J178" s="27">
        <f>VALUE(MID(Tabla_Gtos_Ingresos7[[#This Row],[3 digitos]],1,2))</f>
        <v>70</v>
      </c>
      <c r="K178" s="28" t="str">
        <f>VLOOKUP(Tabla_Gtos_Ingresos7[[#This Row],[3 digitos]],PGC_Gtos_e_Ingresos[],4,FALSE)</f>
        <v>1a</v>
      </c>
      <c r="L178" s="30" t="str">
        <f>VLOOKUP(Tabla_Gtos_Ingresos7[[#This Row],[Grupo 1]],Tabla3[],4,FALSE)</f>
        <v>1. Importe Neto Cifra de Negocios</v>
      </c>
      <c r="M178" s="30" t="str">
        <f>VLOOKUP(Tabla_Gtos_Ingresos7[[#This Row],[Grupo 1]],Tabla3[],5,FALSE)</f>
        <v>1.a Ventas</v>
      </c>
      <c r="N178" s="28" t="str">
        <f>VLOOKUP(Tabla_Gtos_Ingresos7[[#This Row],[Grupo 1]],Tabla3[],10,FALSE)</f>
        <v>I</v>
      </c>
      <c r="O178" s="28" t="str">
        <f>VLOOKUP(Tabla_Gtos_Ingresos7[[#This Row],[Grupo 1]],Tabla3[],6,FALSE)</f>
        <v>Explotación</v>
      </c>
      <c r="P178" s="28">
        <f>VLOOKUP(Tabla_Gtos_Ingresos7[[#This Row],[Grupo 1]],Tabla3[],2,FALSE)</f>
        <v>1</v>
      </c>
      <c r="Q178" s="29" t="str">
        <f>VLOOKUP(Tabla_Gtos_Ingresos7[[#This Row],[3 digitos]],PGC_Gtos_e_Ingresos[],2,FALSE)</f>
        <v xml:space="preserve"> Ventas de mercaderías</v>
      </c>
      <c r="R178" s="30" t="str">
        <f>Tabla_Gtos_Ingresos7[[#This Row],[3 digitos]]&amp;"/"&amp;Tabla_Gtos_Ingresos7[[#This Row],[Nombre cuenta]]</f>
        <v>700/ Ventas de mercaderías</v>
      </c>
      <c r="S178" s="30">
        <f>YEAR(Tabla_Gtos_Ingresos7[[#This Row],[Fecha]])</f>
        <v>2010</v>
      </c>
      <c r="T178" s="27">
        <f>MONTH(Tabla_Gtos_Ingresos7[[#This Row],[Fecha]])</f>
        <v>10</v>
      </c>
      <c r="U178" s="30">
        <f>ROUNDUP(MONTH(Tabla_Gtos_Ingresos7[[#This Row],[Fecha]])/3, 0)</f>
        <v>4</v>
      </c>
      <c r="V178" s="30">
        <f>(Tabla_Gtos_Ingresos7[[#This Row],[Factor]]*Tabla_Gtos_Ingresos7[[#This Row],[Haber]])+(Tabla_Gtos_Ingresos7[[#This Row],[Factor]]*Tabla_Gtos_Ingresos7[[#This Row],[Debe]])</f>
        <v>140.36000000000001</v>
      </c>
      <c r="W178" s="30">
        <f>VLOOKUP(Tabla_Gtos_Ingresos7[[#This Row],[3 digitos]],PGC_Gtos_e_Ingresos[],3,FALSE)</f>
        <v>1</v>
      </c>
    </row>
    <row r="179" spans="1:23" x14ac:dyDescent="0.2">
      <c r="A179" s="1">
        <v>273</v>
      </c>
      <c r="B179" s="12">
        <v>40230</v>
      </c>
      <c r="C179" s="14">
        <v>62200012</v>
      </c>
      <c r="D179" s="1" t="s">
        <v>14</v>
      </c>
      <c r="E179" s="1" t="s">
        <v>293</v>
      </c>
      <c r="F179" s="11">
        <v>484.2</v>
      </c>
      <c r="G179" s="11">
        <v>0</v>
      </c>
      <c r="H179" s="26" t="str">
        <f>MID(Tabla_Gtos_Ingresos7[[#This Row],[Subcuenta]],1,4)</f>
        <v>6220</v>
      </c>
      <c r="I179" s="27">
        <f>VALUE(MID(Tabla_Gtos_Ingresos7[[#This Row],[4 digitos]],1,3))</f>
        <v>622</v>
      </c>
      <c r="J179" s="27">
        <f>VALUE(MID(Tabla_Gtos_Ingresos7[[#This Row],[3 digitos]],1,2))</f>
        <v>62</v>
      </c>
      <c r="K179" s="28" t="str">
        <f>VLOOKUP(Tabla_Gtos_Ingresos7[[#This Row],[3 digitos]],PGC_Gtos_e_Ingresos[],4,FALSE)</f>
        <v>7.a</v>
      </c>
      <c r="L179" s="30" t="str">
        <f>VLOOKUP(Tabla_Gtos_Ingresos7[[#This Row],[Grupo 1]],Tabla3[],4,FALSE)</f>
        <v>7. Otros Gastos de Explotación</v>
      </c>
      <c r="M179" s="30" t="str">
        <f>VLOOKUP(Tabla_Gtos_Ingresos7[[#This Row],[Grupo 1]],Tabla3[],5,FALSE)</f>
        <v>7.a Servicios Exteriores</v>
      </c>
      <c r="N179" s="28" t="str">
        <f>VLOOKUP(Tabla_Gtos_Ingresos7[[#This Row],[Grupo 1]],Tabla3[],10,FALSE)</f>
        <v>G</v>
      </c>
      <c r="O179" s="28" t="str">
        <f>VLOOKUP(Tabla_Gtos_Ingresos7[[#This Row],[Grupo 1]],Tabla3[],6,FALSE)</f>
        <v>Explotación</v>
      </c>
      <c r="P179" s="28">
        <f>VLOOKUP(Tabla_Gtos_Ingresos7[[#This Row],[Grupo 1]],Tabla3[],2,FALSE)</f>
        <v>7</v>
      </c>
      <c r="Q179" s="29" t="str">
        <f>VLOOKUP(Tabla_Gtos_Ingresos7[[#This Row],[3 digitos]],PGC_Gtos_e_Ingresos[],2,FALSE)</f>
        <v xml:space="preserve"> Reparaciones y conservación</v>
      </c>
      <c r="R179" s="30" t="str">
        <f>Tabla_Gtos_Ingresos7[[#This Row],[3 digitos]]&amp;"/"&amp;Tabla_Gtos_Ingresos7[[#This Row],[Nombre cuenta]]</f>
        <v>622/ Reparaciones y conservación</v>
      </c>
      <c r="S179" s="30">
        <f>YEAR(Tabla_Gtos_Ingresos7[[#This Row],[Fecha]])</f>
        <v>2010</v>
      </c>
      <c r="T179" s="27">
        <f>MONTH(Tabla_Gtos_Ingresos7[[#This Row],[Fecha]])</f>
        <v>2</v>
      </c>
      <c r="U179" s="30">
        <f>ROUNDUP(MONTH(Tabla_Gtos_Ingresos7[[#This Row],[Fecha]])/3, 0)</f>
        <v>1</v>
      </c>
      <c r="V179" s="30">
        <f>(Tabla_Gtos_Ingresos7[[#This Row],[Factor]]*Tabla_Gtos_Ingresos7[[#This Row],[Haber]])+(Tabla_Gtos_Ingresos7[[#This Row],[Factor]]*Tabla_Gtos_Ingresos7[[#This Row],[Debe]])</f>
        <v>-484.2</v>
      </c>
      <c r="W179" s="30">
        <f>VLOOKUP(Tabla_Gtos_Ingresos7[[#This Row],[3 digitos]],PGC_Gtos_e_Ingresos[],3,FALSE)</f>
        <v>-1</v>
      </c>
    </row>
    <row r="180" spans="1:23" x14ac:dyDescent="0.2">
      <c r="A180" s="1">
        <v>964</v>
      </c>
      <c r="B180" s="12">
        <v>40319</v>
      </c>
      <c r="C180" s="14">
        <v>60700001</v>
      </c>
      <c r="D180" s="1" t="s">
        <v>12</v>
      </c>
      <c r="E180" s="1" t="s">
        <v>300</v>
      </c>
      <c r="F180" s="11">
        <v>38174.94</v>
      </c>
      <c r="G180" s="11">
        <v>0</v>
      </c>
      <c r="H180" s="26" t="str">
        <f>MID(Tabla_Gtos_Ingresos7[[#This Row],[Subcuenta]],1,4)</f>
        <v>6070</v>
      </c>
      <c r="I180" s="27">
        <f>VALUE(MID(Tabla_Gtos_Ingresos7[[#This Row],[4 digitos]],1,3))</f>
        <v>607</v>
      </c>
      <c r="J180" s="27">
        <f>VALUE(MID(Tabla_Gtos_Ingresos7[[#This Row],[3 digitos]],1,2))</f>
        <v>60</v>
      </c>
      <c r="K180" s="28" t="str">
        <f>VLOOKUP(Tabla_Gtos_Ingresos7[[#This Row],[3 digitos]],PGC_Gtos_e_Ingresos[],4,FALSE)</f>
        <v>4.c</v>
      </c>
      <c r="L180" s="30" t="str">
        <f>VLOOKUP(Tabla_Gtos_Ingresos7[[#This Row],[Grupo 1]],Tabla3[],4,FALSE)</f>
        <v>4. Aprovisionamientos</v>
      </c>
      <c r="M180" s="30" t="str">
        <f>VLOOKUP(Tabla_Gtos_Ingresos7[[#This Row],[Grupo 1]],Tabla3[],5,FALSE)</f>
        <v>4.c Trabajos Realizados por Otras Empresas</v>
      </c>
      <c r="N180" s="28" t="str">
        <f>VLOOKUP(Tabla_Gtos_Ingresos7[[#This Row],[Grupo 1]],Tabla3[],10,FALSE)</f>
        <v>G</v>
      </c>
      <c r="O180" s="28" t="str">
        <f>VLOOKUP(Tabla_Gtos_Ingresos7[[#This Row],[Grupo 1]],Tabla3[],6,FALSE)</f>
        <v>Explotación</v>
      </c>
      <c r="P180" s="28">
        <f>VLOOKUP(Tabla_Gtos_Ingresos7[[#This Row],[Grupo 1]],Tabla3[],2,FALSE)</f>
        <v>4</v>
      </c>
      <c r="Q180" s="29" t="str">
        <f>VLOOKUP(Tabla_Gtos_Ingresos7[[#This Row],[3 digitos]],PGC_Gtos_e_Ingresos[],2,FALSE)</f>
        <v xml:space="preserve"> Trabajos realizados por otras empresas</v>
      </c>
      <c r="R180" s="30" t="str">
        <f>Tabla_Gtos_Ingresos7[[#This Row],[3 digitos]]&amp;"/"&amp;Tabla_Gtos_Ingresos7[[#This Row],[Nombre cuenta]]</f>
        <v>607/ Trabajos realizados por otras empresas</v>
      </c>
      <c r="S180" s="30">
        <f>YEAR(Tabla_Gtos_Ingresos7[[#This Row],[Fecha]])</f>
        <v>2010</v>
      </c>
      <c r="T180" s="27">
        <f>MONTH(Tabla_Gtos_Ingresos7[[#This Row],[Fecha]])</f>
        <v>5</v>
      </c>
      <c r="U180" s="30">
        <f>ROUNDUP(MONTH(Tabla_Gtos_Ingresos7[[#This Row],[Fecha]])/3, 0)</f>
        <v>2</v>
      </c>
      <c r="V180" s="30">
        <f>(Tabla_Gtos_Ingresos7[[#This Row],[Factor]]*Tabla_Gtos_Ingresos7[[#This Row],[Haber]])+(Tabla_Gtos_Ingresos7[[#This Row],[Factor]]*Tabla_Gtos_Ingresos7[[#This Row],[Debe]])</f>
        <v>-38174.94</v>
      </c>
      <c r="W180" s="30">
        <f>VLOOKUP(Tabla_Gtos_Ingresos7[[#This Row],[3 digitos]],PGC_Gtos_e_Ingresos[],3,FALSE)</f>
        <v>-1</v>
      </c>
    </row>
    <row r="181" spans="1:23" x14ac:dyDescent="0.2">
      <c r="A181" s="1">
        <v>1545</v>
      </c>
      <c r="B181" s="12">
        <v>40380</v>
      </c>
      <c r="C181" s="14">
        <v>70000119</v>
      </c>
      <c r="D181" s="1" t="s">
        <v>38</v>
      </c>
      <c r="E181" s="1" t="s">
        <v>352</v>
      </c>
      <c r="F181" s="11">
        <v>0</v>
      </c>
      <c r="G181" s="11">
        <v>4983.38</v>
      </c>
      <c r="H181" s="26" t="str">
        <f>MID(Tabla_Gtos_Ingresos7[[#This Row],[Subcuenta]],1,4)</f>
        <v>7000</v>
      </c>
      <c r="I181" s="27">
        <f>VALUE(MID(Tabla_Gtos_Ingresos7[[#This Row],[4 digitos]],1,3))</f>
        <v>700</v>
      </c>
      <c r="J181" s="27">
        <f>VALUE(MID(Tabla_Gtos_Ingresos7[[#This Row],[3 digitos]],1,2))</f>
        <v>70</v>
      </c>
      <c r="K181" s="28" t="str">
        <f>VLOOKUP(Tabla_Gtos_Ingresos7[[#This Row],[3 digitos]],PGC_Gtos_e_Ingresos[],4,FALSE)</f>
        <v>1a</v>
      </c>
      <c r="L181" s="30" t="str">
        <f>VLOOKUP(Tabla_Gtos_Ingresos7[[#This Row],[Grupo 1]],Tabla3[],4,FALSE)</f>
        <v>1. Importe Neto Cifra de Negocios</v>
      </c>
      <c r="M181" s="30" t="str">
        <f>VLOOKUP(Tabla_Gtos_Ingresos7[[#This Row],[Grupo 1]],Tabla3[],5,FALSE)</f>
        <v>1.a Ventas</v>
      </c>
      <c r="N181" s="28" t="str">
        <f>VLOOKUP(Tabla_Gtos_Ingresos7[[#This Row],[Grupo 1]],Tabla3[],10,FALSE)</f>
        <v>I</v>
      </c>
      <c r="O181" s="28" t="str">
        <f>VLOOKUP(Tabla_Gtos_Ingresos7[[#This Row],[Grupo 1]],Tabla3[],6,FALSE)</f>
        <v>Explotación</v>
      </c>
      <c r="P181" s="28">
        <f>VLOOKUP(Tabla_Gtos_Ingresos7[[#This Row],[Grupo 1]],Tabla3[],2,FALSE)</f>
        <v>1</v>
      </c>
      <c r="Q181" s="29" t="str">
        <f>VLOOKUP(Tabla_Gtos_Ingresos7[[#This Row],[3 digitos]],PGC_Gtos_e_Ingresos[],2,FALSE)</f>
        <v xml:space="preserve"> Ventas de mercaderías</v>
      </c>
      <c r="R181" s="30" t="str">
        <f>Tabla_Gtos_Ingresos7[[#This Row],[3 digitos]]&amp;"/"&amp;Tabla_Gtos_Ingresos7[[#This Row],[Nombre cuenta]]</f>
        <v>700/ Ventas de mercaderías</v>
      </c>
      <c r="S181" s="30">
        <f>YEAR(Tabla_Gtos_Ingresos7[[#This Row],[Fecha]])</f>
        <v>2010</v>
      </c>
      <c r="T181" s="27">
        <f>MONTH(Tabla_Gtos_Ingresos7[[#This Row],[Fecha]])</f>
        <v>7</v>
      </c>
      <c r="U181" s="30">
        <f>ROUNDUP(MONTH(Tabla_Gtos_Ingresos7[[#This Row],[Fecha]])/3, 0)</f>
        <v>3</v>
      </c>
      <c r="V181" s="30">
        <f>(Tabla_Gtos_Ingresos7[[#This Row],[Factor]]*Tabla_Gtos_Ingresos7[[#This Row],[Haber]])+(Tabla_Gtos_Ingresos7[[#This Row],[Factor]]*Tabla_Gtos_Ingresos7[[#This Row],[Debe]])</f>
        <v>4983.38</v>
      </c>
      <c r="W181" s="30">
        <f>VLOOKUP(Tabla_Gtos_Ingresos7[[#This Row],[3 digitos]],PGC_Gtos_e_Ingresos[],3,FALSE)</f>
        <v>1</v>
      </c>
    </row>
    <row r="182" spans="1:23" x14ac:dyDescent="0.2">
      <c r="A182" s="1">
        <v>2379</v>
      </c>
      <c r="B182" s="12">
        <v>40472</v>
      </c>
      <c r="C182" s="13">
        <v>60200014</v>
      </c>
      <c r="D182" s="9" t="s">
        <v>8</v>
      </c>
      <c r="E182" s="1" t="s">
        <v>592</v>
      </c>
      <c r="F182" s="11">
        <v>132.88999999999999</v>
      </c>
      <c r="G182" s="11">
        <v>0</v>
      </c>
      <c r="H182" s="26" t="str">
        <f>MID(Tabla_Gtos_Ingresos7[[#This Row],[Subcuenta]],1,4)</f>
        <v>6020</v>
      </c>
      <c r="I182" s="27">
        <f>VALUE(MID(Tabla_Gtos_Ingresos7[[#This Row],[4 digitos]],1,3))</f>
        <v>602</v>
      </c>
      <c r="J182" s="27">
        <f>VALUE(MID(Tabla_Gtos_Ingresos7[[#This Row],[3 digitos]],1,2))</f>
        <v>60</v>
      </c>
      <c r="K182" s="28" t="str">
        <f>VLOOKUP(Tabla_Gtos_Ingresos7[[#This Row],[3 digitos]],PGC_Gtos_e_Ingresos[],4,FALSE)</f>
        <v>4.b</v>
      </c>
      <c r="L182" s="30" t="str">
        <f>VLOOKUP(Tabla_Gtos_Ingresos7[[#This Row],[Grupo 1]],Tabla3[],4,FALSE)</f>
        <v>4. Aprovisionamientos</v>
      </c>
      <c r="M182" s="30" t="str">
        <f>VLOOKUP(Tabla_Gtos_Ingresos7[[#This Row],[Grupo 1]],Tabla3[],5,FALSE)</f>
        <v>4.b Consumos MP y otros</v>
      </c>
      <c r="N182" s="28" t="str">
        <f>VLOOKUP(Tabla_Gtos_Ingresos7[[#This Row],[Grupo 1]],Tabla3[],10,FALSE)</f>
        <v>G</v>
      </c>
      <c r="O182" s="28" t="str">
        <f>VLOOKUP(Tabla_Gtos_Ingresos7[[#This Row],[Grupo 1]],Tabla3[],6,FALSE)</f>
        <v>Explotación</v>
      </c>
      <c r="P182" s="28">
        <f>VLOOKUP(Tabla_Gtos_Ingresos7[[#This Row],[Grupo 1]],Tabla3[],2,FALSE)</f>
        <v>4</v>
      </c>
      <c r="Q182" s="29" t="str">
        <f>VLOOKUP(Tabla_Gtos_Ingresos7[[#This Row],[3 digitos]],PGC_Gtos_e_Ingresos[],2,FALSE)</f>
        <v xml:space="preserve"> Compras de otros aprovisionamientos</v>
      </c>
      <c r="R182" s="30" t="str">
        <f>Tabla_Gtos_Ingresos7[[#This Row],[3 digitos]]&amp;"/"&amp;Tabla_Gtos_Ingresos7[[#This Row],[Nombre cuenta]]</f>
        <v>602/ Compras de otros aprovisionamientos</v>
      </c>
      <c r="S182" s="30">
        <f>YEAR(Tabla_Gtos_Ingresos7[[#This Row],[Fecha]])</f>
        <v>2010</v>
      </c>
      <c r="T182" s="27">
        <f>MONTH(Tabla_Gtos_Ingresos7[[#This Row],[Fecha]])</f>
        <v>10</v>
      </c>
      <c r="U182" s="30">
        <f>ROUNDUP(MONTH(Tabla_Gtos_Ingresos7[[#This Row],[Fecha]])/3, 0)</f>
        <v>4</v>
      </c>
      <c r="V182" s="30">
        <f>(Tabla_Gtos_Ingresos7[[#This Row],[Factor]]*Tabla_Gtos_Ingresos7[[#This Row],[Haber]])+(Tabla_Gtos_Ingresos7[[#This Row],[Factor]]*Tabla_Gtos_Ingresos7[[#This Row],[Debe]])</f>
        <v>-132.88999999999999</v>
      </c>
      <c r="W182" s="30">
        <f>VLOOKUP(Tabla_Gtos_Ingresos7[[#This Row],[3 digitos]],PGC_Gtos_e_Ingresos[],3,FALSE)</f>
        <v>-1</v>
      </c>
    </row>
    <row r="183" spans="1:23" x14ac:dyDescent="0.2">
      <c r="A183" s="1">
        <v>87</v>
      </c>
      <c r="B183" s="12">
        <v>40200</v>
      </c>
      <c r="C183" s="14">
        <v>62900003</v>
      </c>
      <c r="D183" s="1" t="s">
        <v>514</v>
      </c>
      <c r="E183" s="1" t="s">
        <v>23</v>
      </c>
      <c r="F183" s="11">
        <v>6000</v>
      </c>
      <c r="G183" s="11">
        <v>0</v>
      </c>
      <c r="H183" s="26" t="str">
        <f>MID(Tabla_Gtos_Ingresos7[[#This Row],[Subcuenta]],1,4)</f>
        <v>6290</v>
      </c>
      <c r="I183" s="27">
        <f>VALUE(MID(Tabla_Gtos_Ingresos7[[#This Row],[4 digitos]],1,3))</f>
        <v>629</v>
      </c>
      <c r="J183" s="27">
        <f>VALUE(MID(Tabla_Gtos_Ingresos7[[#This Row],[3 digitos]],1,2))</f>
        <v>62</v>
      </c>
      <c r="K183" s="28" t="str">
        <f>VLOOKUP(Tabla_Gtos_Ingresos7[[#This Row],[3 digitos]],PGC_Gtos_e_Ingresos[],4,FALSE)</f>
        <v>7.a</v>
      </c>
      <c r="L183" s="30" t="str">
        <f>VLOOKUP(Tabla_Gtos_Ingresos7[[#This Row],[Grupo 1]],Tabla3[],4,FALSE)</f>
        <v>7. Otros Gastos de Explotación</v>
      </c>
      <c r="M183" s="30" t="str">
        <f>VLOOKUP(Tabla_Gtos_Ingresos7[[#This Row],[Grupo 1]],Tabla3[],5,FALSE)</f>
        <v>7.a Servicios Exteriores</v>
      </c>
      <c r="N183" s="28" t="str">
        <f>VLOOKUP(Tabla_Gtos_Ingresos7[[#This Row],[Grupo 1]],Tabla3[],10,FALSE)</f>
        <v>G</v>
      </c>
      <c r="O183" s="28" t="str">
        <f>VLOOKUP(Tabla_Gtos_Ingresos7[[#This Row],[Grupo 1]],Tabla3[],6,FALSE)</f>
        <v>Explotación</v>
      </c>
      <c r="P183" s="28">
        <f>VLOOKUP(Tabla_Gtos_Ingresos7[[#This Row],[Grupo 1]],Tabla3[],2,FALSE)</f>
        <v>7</v>
      </c>
      <c r="Q183" s="29" t="str">
        <f>VLOOKUP(Tabla_Gtos_Ingresos7[[#This Row],[3 digitos]],PGC_Gtos_e_Ingresos[],2,FALSE)</f>
        <v xml:space="preserve"> Otros servicios</v>
      </c>
      <c r="R183" s="30" t="str">
        <f>Tabla_Gtos_Ingresos7[[#This Row],[3 digitos]]&amp;"/"&amp;Tabla_Gtos_Ingresos7[[#This Row],[Nombre cuenta]]</f>
        <v>629/ Otros servicios</v>
      </c>
      <c r="S183" s="30">
        <f>YEAR(Tabla_Gtos_Ingresos7[[#This Row],[Fecha]])</f>
        <v>2010</v>
      </c>
      <c r="T183" s="27">
        <f>MONTH(Tabla_Gtos_Ingresos7[[#This Row],[Fecha]])</f>
        <v>1</v>
      </c>
      <c r="U183" s="30">
        <f>ROUNDUP(MONTH(Tabla_Gtos_Ingresos7[[#This Row],[Fecha]])/3, 0)</f>
        <v>1</v>
      </c>
      <c r="V183" s="30">
        <f>(Tabla_Gtos_Ingresos7[[#This Row],[Factor]]*Tabla_Gtos_Ingresos7[[#This Row],[Haber]])+(Tabla_Gtos_Ingresos7[[#This Row],[Factor]]*Tabla_Gtos_Ingresos7[[#This Row],[Debe]])</f>
        <v>-6000</v>
      </c>
      <c r="W183" s="30">
        <f>VLOOKUP(Tabla_Gtos_Ingresos7[[#This Row],[3 digitos]],PGC_Gtos_e_Ingresos[],3,FALSE)</f>
        <v>-1</v>
      </c>
    </row>
    <row r="184" spans="1:23" x14ac:dyDescent="0.2">
      <c r="A184" s="1">
        <v>282</v>
      </c>
      <c r="B184" s="12">
        <v>40231</v>
      </c>
      <c r="C184" s="14">
        <v>62200013</v>
      </c>
      <c r="D184" s="1" t="s">
        <v>14</v>
      </c>
      <c r="E184" s="1" t="s">
        <v>900</v>
      </c>
      <c r="F184" s="11">
        <v>725.62</v>
      </c>
      <c r="G184" s="11">
        <v>0</v>
      </c>
      <c r="H184" s="26" t="str">
        <f>MID(Tabla_Gtos_Ingresos7[[#This Row],[Subcuenta]],1,4)</f>
        <v>6220</v>
      </c>
      <c r="I184" s="27">
        <f>VALUE(MID(Tabla_Gtos_Ingresos7[[#This Row],[4 digitos]],1,3))</f>
        <v>622</v>
      </c>
      <c r="J184" s="27">
        <f>VALUE(MID(Tabla_Gtos_Ingresos7[[#This Row],[3 digitos]],1,2))</f>
        <v>62</v>
      </c>
      <c r="K184" s="28" t="str">
        <f>VLOOKUP(Tabla_Gtos_Ingresos7[[#This Row],[3 digitos]],PGC_Gtos_e_Ingresos[],4,FALSE)</f>
        <v>7.a</v>
      </c>
      <c r="L184" s="30" t="str">
        <f>VLOOKUP(Tabla_Gtos_Ingresos7[[#This Row],[Grupo 1]],Tabla3[],4,FALSE)</f>
        <v>7. Otros Gastos de Explotación</v>
      </c>
      <c r="M184" s="30" t="str">
        <f>VLOOKUP(Tabla_Gtos_Ingresos7[[#This Row],[Grupo 1]],Tabla3[],5,FALSE)</f>
        <v>7.a Servicios Exteriores</v>
      </c>
      <c r="N184" s="28" t="str">
        <f>VLOOKUP(Tabla_Gtos_Ingresos7[[#This Row],[Grupo 1]],Tabla3[],10,FALSE)</f>
        <v>G</v>
      </c>
      <c r="O184" s="28" t="str">
        <f>VLOOKUP(Tabla_Gtos_Ingresos7[[#This Row],[Grupo 1]],Tabla3[],6,FALSE)</f>
        <v>Explotación</v>
      </c>
      <c r="P184" s="28">
        <f>VLOOKUP(Tabla_Gtos_Ingresos7[[#This Row],[Grupo 1]],Tabla3[],2,FALSE)</f>
        <v>7</v>
      </c>
      <c r="Q184" s="29" t="str">
        <f>VLOOKUP(Tabla_Gtos_Ingresos7[[#This Row],[3 digitos]],PGC_Gtos_e_Ingresos[],2,FALSE)</f>
        <v xml:space="preserve"> Reparaciones y conservación</v>
      </c>
      <c r="R184" s="30" t="str">
        <f>Tabla_Gtos_Ingresos7[[#This Row],[3 digitos]]&amp;"/"&amp;Tabla_Gtos_Ingresos7[[#This Row],[Nombre cuenta]]</f>
        <v>622/ Reparaciones y conservación</v>
      </c>
      <c r="S184" s="30">
        <f>YEAR(Tabla_Gtos_Ingresos7[[#This Row],[Fecha]])</f>
        <v>2010</v>
      </c>
      <c r="T184" s="27">
        <f>MONTH(Tabla_Gtos_Ingresos7[[#This Row],[Fecha]])</f>
        <v>2</v>
      </c>
      <c r="U184" s="30">
        <f>ROUNDUP(MONTH(Tabla_Gtos_Ingresos7[[#This Row],[Fecha]])/3, 0)</f>
        <v>1</v>
      </c>
      <c r="V184" s="30">
        <f>(Tabla_Gtos_Ingresos7[[#This Row],[Factor]]*Tabla_Gtos_Ingresos7[[#This Row],[Haber]])+(Tabla_Gtos_Ingresos7[[#This Row],[Factor]]*Tabla_Gtos_Ingresos7[[#This Row],[Debe]])</f>
        <v>-725.62</v>
      </c>
      <c r="W184" s="30">
        <f>VLOOKUP(Tabla_Gtos_Ingresos7[[#This Row],[3 digitos]],PGC_Gtos_e_Ingresos[],3,FALSE)</f>
        <v>-1</v>
      </c>
    </row>
    <row r="185" spans="1:23" x14ac:dyDescent="0.2">
      <c r="A185" s="1">
        <v>970</v>
      </c>
      <c r="B185" s="12">
        <v>40320</v>
      </c>
      <c r="C185" s="14">
        <v>62200026</v>
      </c>
      <c r="D185" s="1" t="s">
        <v>14</v>
      </c>
      <c r="E185" s="1" t="s">
        <v>645</v>
      </c>
      <c r="F185" s="11">
        <v>60</v>
      </c>
      <c r="G185" s="11">
        <v>0</v>
      </c>
      <c r="H185" s="26" t="str">
        <f>MID(Tabla_Gtos_Ingresos7[[#This Row],[Subcuenta]],1,4)</f>
        <v>6220</v>
      </c>
      <c r="I185" s="27">
        <f>VALUE(MID(Tabla_Gtos_Ingresos7[[#This Row],[4 digitos]],1,3))</f>
        <v>622</v>
      </c>
      <c r="J185" s="27">
        <f>VALUE(MID(Tabla_Gtos_Ingresos7[[#This Row],[3 digitos]],1,2))</f>
        <v>62</v>
      </c>
      <c r="K185" s="28" t="str">
        <f>VLOOKUP(Tabla_Gtos_Ingresos7[[#This Row],[3 digitos]],PGC_Gtos_e_Ingresos[],4,FALSE)</f>
        <v>7.a</v>
      </c>
      <c r="L185" s="30" t="str">
        <f>VLOOKUP(Tabla_Gtos_Ingresos7[[#This Row],[Grupo 1]],Tabla3[],4,FALSE)</f>
        <v>7. Otros Gastos de Explotación</v>
      </c>
      <c r="M185" s="30" t="str">
        <f>VLOOKUP(Tabla_Gtos_Ingresos7[[#This Row],[Grupo 1]],Tabla3[],5,FALSE)</f>
        <v>7.a Servicios Exteriores</v>
      </c>
      <c r="N185" s="28" t="str">
        <f>VLOOKUP(Tabla_Gtos_Ingresos7[[#This Row],[Grupo 1]],Tabla3[],10,FALSE)</f>
        <v>G</v>
      </c>
      <c r="O185" s="28" t="str">
        <f>VLOOKUP(Tabla_Gtos_Ingresos7[[#This Row],[Grupo 1]],Tabla3[],6,FALSE)</f>
        <v>Explotación</v>
      </c>
      <c r="P185" s="28">
        <f>VLOOKUP(Tabla_Gtos_Ingresos7[[#This Row],[Grupo 1]],Tabla3[],2,FALSE)</f>
        <v>7</v>
      </c>
      <c r="Q185" s="29" t="str">
        <f>VLOOKUP(Tabla_Gtos_Ingresos7[[#This Row],[3 digitos]],PGC_Gtos_e_Ingresos[],2,FALSE)</f>
        <v xml:space="preserve"> Reparaciones y conservación</v>
      </c>
      <c r="R185" s="30" t="str">
        <f>Tabla_Gtos_Ingresos7[[#This Row],[3 digitos]]&amp;"/"&amp;Tabla_Gtos_Ingresos7[[#This Row],[Nombre cuenta]]</f>
        <v>622/ Reparaciones y conservación</v>
      </c>
      <c r="S185" s="30">
        <f>YEAR(Tabla_Gtos_Ingresos7[[#This Row],[Fecha]])</f>
        <v>2010</v>
      </c>
      <c r="T185" s="27">
        <f>MONTH(Tabla_Gtos_Ingresos7[[#This Row],[Fecha]])</f>
        <v>5</v>
      </c>
      <c r="U185" s="30">
        <f>ROUNDUP(MONTH(Tabla_Gtos_Ingresos7[[#This Row],[Fecha]])/3, 0)</f>
        <v>2</v>
      </c>
      <c r="V185" s="30">
        <f>(Tabla_Gtos_Ingresos7[[#This Row],[Factor]]*Tabla_Gtos_Ingresos7[[#This Row],[Haber]])+(Tabla_Gtos_Ingresos7[[#This Row],[Factor]]*Tabla_Gtos_Ingresos7[[#This Row],[Debe]])</f>
        <v>-60</v>
      </c>
      <c r="W185" s="30">
        <f>VLOOKUP(Tabla_Gtos_Ingresos7[[#This Row],[3 digitos]],PGC_Gtos_e_Ingresos[],3,FALSE)</f>
        <v>-1</v>
      </c>
    </row>
    <row r="186" spans="1:23" x14ac:dyDescent="0.2">
      <c r="A186" s="1">
        <v>971</v>
      </c>
      <c r="B186" s="12">
        <v>40320</v>
      </c>
      <c r="C186" s="14">
        <v>62200027</v>
      </c>
      <c r="D186" s="1" t="s">
        <v>14</v>
      </c>
      <c r="E186" s="1" t="s">
        <v>646</v>
      </c>
      <c r="F186" s="11">
        <v>120</v>
      </c>
      <c r="G186" s="11">
        <v>0</v>
      </c>
      <c r="H186" s="26" t="str">
        <f>MID(Tabla_Gtos_Ingresos7[[#This Row],[Subcuenta]],1,4)</f>
        <v>6220</v>
      </c>
      <c r="I186" s="27">
        <f>VALUE(MID(Tabla_Gtos_Ingresos7[[#This Row],[4 digitos]],1,3))</f>
        <v>622</v>
      </c>
      <c r="J186" s="27">
        <f>VALUE(MID(Tabla_Gtos_Ingresos7[[#This Row],[3 digitos]],1,2))</f>
        <v>62</v>
      </c>
      <c r="K186" s="28" t="str">
        <f>VLOOKUP(Tabla_Gtos_Ingresos7[[#This Row],[3 digitos]],PGC_Gtos_e_Ingresos[],4,FALSE)</f>
        <v>7.a</v>
      </c>
      <c r="L186" s="30" t="str">
        <f>VLOOKUP(Tabla_Gtos_Ingresos7[[#This Row],[Grupo 1]],Tabla3[],4,FALSE)</f>
        <v>7. Otros Gastos de Explotación</v>
      </c>
      <c r="M186" s="30" t="str">
        <f>VLOOKUP(Tabla_Gtos_Ingresos7[[#This Row],[Grupo 1]],Tabla3[],5,FALSE)</f>
        <v>7.a Servicios Exteriores</v>
      </c>
      <c r="N186" s="28" t="str">
        <f>VLOOKUP(Tabla_Gtos_Ingresos7[[#This Row],[Grupo 1]],Tabla3[],10,FALSE)</f>
        <v>G</v>
      </c>
      <c r="O186" s="28" t="str">
        <f>VLOOKUP(Tabla_Gtos_Ingresos7[[#This Row],[Grupo 1]],Tabla3[],6,FALSE)</f>
        <v>Explotación</v>
      </c>
      <c r="P186" s="28">
        <f>VLOOKUP(Tabla_Gtos_Ingresos7[[#This Row],[Grupo 1]],Tabla3[],2,FALSE)</f>
        <v>7</v>
      </c>
      <c r="Q186" s="29" t="str">
        <f>VLOOKUP(Tabla_Gtos_Ingresos7[[#This Row],[3 digitos]],PGC_Gtos_e_Ingresos[],2,FALSE)</f>
        <v xml:space="preserve"> Reparaciones y conservación</v>
      </c>
      <c r="R186" s="30" t="str">
        <f>Tabla_Gtos_Ingresos7[[#This Row],[3 digitos]]&amp;"/"&amp;Tabla_Gtos_Ingresos7[[#This Row],[Nombre cuenta]]</f>
        <v>622/ Reparaciones y conservación</v>
      </c>
      <c r="S186" s="30">
        <f>YEAR(Tabla_Gtos_Ingresos7[[#This Row],[Fecha]])</f>
        <v>2010</v>
      </c>
      <c r="T186" s="27">
        <f>MONTH(Tabla_Gtos_Ingresos7[[#This Row],[Fecha]])</f>
        <v>5</v>
      </c>
      <c r="U186" s="30">
        <f>ROUNDUP(MONTH(Tabla_Gtos_Ingresos7[[#This Row],[Fecha]])/3, 0)</f>
        <v>2</v>
      </c>
      <c r="V186" s="30">
        <f>(Tabla_Gtos_Ingresos7[[#This Row],[Factor]]*Tabla_Gtos_Ingresos7[[#This Row],[Haber]])+(Tabla_Gtos_Ingresos7[[#This Row],[Factor]]*Tabla_Gtos_Ingresos7[[#This Row],[Debe]])</f>
        <v>-120</v>
      </c>
      <c r="W186" s="30">
        <f>VLOOKUP(Tabla_Gtos_Ingresos7[[#This Row],[3 digitos]],PGC_Gtos_e_Ingresos[],3,FALSE)</f>
        <v>-1</v>
      </c>
    </row>
    <row r="187" spans="1:23" x14ac:dyDescent="0.2">
      <c r="A187" s="1">
        <v>1559</v>
      </c>
      <c r="B187" s="12">
        <v>40381</v>
      </c>
      <c r="C187" s="14">
        <v>60700010</v>
      </c>
      <c r="D187" s="1" t="s">
        <v>11</v>
      </c>
      <c r="E187" s="1" t="s">
        <v>333</v>
      </c>
      <c r="F187" s="11">
        <v>650</v>
      </c>
      <c r="G187" s="11">
        <v>0</v>
      </c>
      <c r="H187" s="26" t="str">
        <f>MID(Tabla_Gtos_Ingresos7[[#This Row],[Subcuenta]],1,4)</f>
        <v>6070</v>
      </c>
      <c r="I187" s="27">
        <f>VALUE(MID(Tabla_Gtos_Ingresos7[[#This Row],[4 digitos]],1,3))</f>
        <v>607</v>
      </c>
      <c r="J187" s="27">
        <f>VALUE(MID(Tabla_Gtos_Ingresos7[[#This Row],[3 digitos]],1,2))</f>
        <v>60</v>
      </c>
      <c r="K187" s="28" t="str">
        <f>VLOOKUP(Tabla_Gtos_Ingresos7[[#This Row],[3 digitos]],PGC_Gtos_e_Ingresos[],4,FALSE)</f>
        <v>4.c</v>
      </c>
      <c r="L187" s="30" t="str">
        <f>VLOOKUP(Tabla_Gtos_Ingresos7[[#This Row],[Grupo 1]],Tabla3[],4,FALSE)</f>
        <v>4. Aprovisionamientos</v>
      </c>
      <c r="M187" s="30" t="str">
        <f>VLOOKUP(Tabla_Gtos_Ingresos7[[#This Row],[Grupo 1]],Tabla3[],5,FALSE)</f>
        <v>4.c Trabajos Realizados por Otras Empresas</v>
      </c>
      <c r="N187" s="28" t="str">
        <f>VLOOKUP(Tabla_Gtos_Ingresos7[[#This Row],[Grupo 1]],Tabla3[],10,FALSE)</f>
        <v>G</v>
      </c>
      <c r="O187" s="28" t="str">
        <f>VLOOKUP(Tabla_Gtos_Ingresos7[[#This Row],[Grupo 1]],Tabla3[],6,FALSE)</f>
        <v>Explotación</v>
      </c>
      <c r="P187" s="28">
        <f>VLOOKUP(Tabla_Gtos_Ingresos7[[#This Row],[Grupo 1]],Tabla3[],2,FALSE)</f>
        <v>4</v>
      </c>
      <c r="Q187" s="29" t="str">
        <f>VLOOKUP(Tabla_Gtos_Ingresos7[[#This Row],[3 digitos]],PGC_Gtos_e_Ingresos[],2,FALSE)</f>
        <v xml:space="preserve"> Trabajos realizados por otras empresas</v>
      </c>
      <c r="R187" s="30" t="str">
        <f>Tabla_Gtos_Ingresos7[[#This Row],[3 digitos]]&amp;"/"&amp;Tabla_Gtos_Ingresos7[[#This Row],[Nombre cuenta]]</f>
        <v>607/ Trabajos realizados por otras empresas</v>
      </c>
      <c r="S187" s="30">
        <f>YEAR(Tabla_Gtos_Ingresos7[[#This Row],[Fecha]])</f>
        <v>2010</v>
      </c>
      <c r="T187" s="27">
        <f>MONTH(Tabla_Gtos_Ingresos7[[#This Row],[Fecha]])</f>
        <v>7</v>
      </c>
      <c r="U187" s="30">
        <f>ROUNDUP(MONTH(Tabla_Gtos_Ingresos7[[#This Row],[Fecha]])/3, 0)</f>
        <v>3</v>
      </c>
      <c r="V187" s="30">
        <f>(Tabla_Gtos_Ingresos7[[#This Row],[Factor]]*Tabla_Gtos_Ingresos7[[#This Row],[Haber]])+(Tabla_Gtos_Ingresos7[[#This Row],[Factor]]*Tabla_Gtos_Ingresos7[[#This Row],[Debe]])</f>
        <v>-650</v>
      </c>
      <c r="W187" s="30">
        <f>VLOOKUP(Tabla_Gtos_Ingresos7[[#This Row],[3 digitos]],PGC_Gtos_e_Ingresos[],3,FALSE)</f>
        <v>-1</v>
      </c>
    </row>
    <row r="188" spans="1:23" x14ac:dyDescent="0.2">
      <c r="A188" s="1">
        <v>1558</v>
      </c>
      <c r="B188" s="12">
        <v>40381</v>
      </c>
      <c r="C188" s="14">
        <v>70000120</v>
      </c>
      <c r="D188" s="1" t="s">
        <v>38</v>
      </c>
      <c r="E188" s="1" t="s">
        <v>52</v>
      </c>
      <c r="F188" s="11">
        <v>0</v>
      </c>
      <c r="G188" s="11">
        <v>86.9</v>
      </c>
      <c r="H188" s="26" t="str">
        <f>MID(Tabla_Gtos_Ingresos7[[#This Row],[Subcuenta]],1,4)</f>
        <v>7000</v>
      </c>
      <c r="I188" s="27">
        <f>VALUE(MID(Tabla_Gtos_Ingresos7[[#This Row],[4 digitos]],1,3))</f>
        <v>700</v>
      </c>
      <c r="J188" s="27">
        <f>VALUE(MID(Tabla_Gtos_Ingresos7[[#This Row],[3 digitos]],1,2))</f>
        <v>70</v>
      </c>
      <c r="K188" s="28" t="str">
        <f>VLOOKUP(Tabla_Gtos_Ingresos7[[#This Row],[3 digitos]],PGC_Gtos_e_Ingresos[],4,FALSE)</f>
        <v>1a</v>
      </c>
      <c r="L188" s="30" t="str">
        <f>VLOOKUP(Tabla_Gtos_Ingresos7[[#This Row],[Grupo 1]],Tabla3[],4,FALSE)</f>
        <v>1. Importe Neto Cifra de Negocios</v>
      </c>
      <c r="M188" s="30" t="str">
        <f>VLOOKUP(Tabla_Gtos_Ingresos7[[#This Row],[Grupo 1]],Tabla3[],5,FALSE)</f>
        <v>1.a Ventas</v>
      </c>
      <c r="N188" s="28" t="str">
        <f>VLOOKUP(Tabla_Gtos_Ingresos7[[#This Row],[Grupo 1]],Tabla3[],10,FALSE)</f>
        <v>I</v>
      </c>
      <c r="O188" s="28" t="str">
        <f>VLOOKUP(Tabla_Gtos_Ingresos7[[#This Row],[Grupo 1]],Tabla3[],6,FALSE)</f>
        <v>Explotación</v>
      </c>
      <c r="P188" s="28">
        <f>VLOOKUP(Tabla_Gtos_Ingresos7[[#This Row],[Grupo 1]],Tabla3[],2,FALSE)</f>
        <v>1</v>
      </c>
      <c r="Q188" s="29" t="str">
        <f>VLOOKUP(Tabla_Gtos_Ingresos7[[#This Row],[3 digitos]],PGC_Gtos_e_Ingresos[],2,FALSE)</f>
        <v xml:space="preserve"> Ventas de mercaderías</v>
      </c>
      <c r="R188" s="30" t="str">
        <f>Tabla_Gtos_Ingresos7[[#This Row],[3 digitos]]&amp;"/"&amp;Tabla_Gtos_Ingresos7[[#This Row],[Nombre cuenta]]</f>
        <v>700/ Ventas de mercaderías</v>
      </c>
      <c r="S188" s="30">
        <f>YEAR(Tabla_Gtos_Ingresos7[[#This Row],[Fecha]])</f>
        <v>2010</v>
      </c>
      <c r="T188" s="27">
        <f>MONTH(Tabla_Gtos_Ingresos7[[#This Row],[Fecha]])</f>
        <v>7</v>
      </c>
      <c r="U188" s="30">
        <f>ROUNDUP(MONTH(Tabla_Gtos_Ingresos7[[#This Row],[Fecha]])/3, 0)</f>
        <v>3</v>
      </c>
      <c r="V188" s="30">
        <f>(Tabla_Gtos_Ingresos7[[#This Row],[Factor]]*Tabla_Gtos_Ingresos7[[#This Row],[Haber]])+(Tabla_Gtos_Ingresos7[[#This Row],[Factor]]*Tabla_Gtos_Ingresos7[[#This Row],[Debe]])</f>
        <v>86.9</v>
      </c>
      <c r="W188" s="30">
        <f>VLOOKUP(Tabla_Gtos_Ingresos7[[#This Row],[3 digitos]],PGC_Gtos_e_Ingresos[],3,FALSE)</f>
        <v>1</v>
      </c>
    </row>
    <row r="189" spans="1:23" x14ac:dyDescent="0.2">
      <c r="A189" s="1">
        <v>2105</v>
      </c>
      <c r="B189" s="12">
        <v>40443</v>
      </c>
      <c r="C189" s="13">
        <v>60200011</v>
      </c>
      <c r="D189" s="9" t="s">
        <v>8</v>
      </c>
      <c r="E189" s="1" t="s">
        <v>287</v>
      </c>
      <c r="F189" s="11">
        <v>230.42</v>
      </c>
      <c r="G189" s="11">
        <v>0</v>
      </c>
      <c r="H189" s="26" t="str">
        <f>MID(Tabla_Gtos_Ingresos7[[#This Row],[Subcuenta]],1,4)</f>
        <v>6020</v>
      </c>
      <c r="I189" s="27">
        <f>VALUE(MID(Tabla_Gtos_Ingresos7[[#This Row],[4 digitos]],1,3))</f>
        <v>602</v>
      </c>
      <c r="J189" s="27">
        <f>VALUE(MID(Tabla_Gtos_Ingresos7[[#This Row],[3 digitos]],1,2))</f>
        <v>60</v>
      </c>
      <c r="K189" s="28" t="str">
        <f>VLOOKUP(Tabla_Gtos_Ingresos7[[#This Row],[3 digitos]],PGC_Gtos_e_Ingresos[],4,FALSE)</f>
        <v>4.b</v>
      </c>
      <c r="L189" s="30" t="str">
        <f>VLOOKUP(Tabla_Gtos_Ingresos7[[#This Row],[Grupo 1]],Tabla3[],4,FALSE)</f>
        <v>4. Aprovisionamientos</v>
      </c>
      <c r="M189" s="30" t="str">
        <f>VLOOKUP(Tabla_Gtos_Ingresos7[[#This Row],[Grupo 1]],Tabla3[],5,FALSE)</f>
        <v>4.b Consumos MP y otros</v>
      </c>
      <c r="N189" s="28" t="str">
        <f>VLOOKUP(Tabla_Gtos_Ingresos7[[#This Row],[Grupo 1]],Tabla3[],10,FALSE)</f>
        <v>G</v>
      </c>
      <c r="O189" s="28" t="str">
        <f>VLOOKUP(Tabla_Gtos_Ingresos7[[#This Row],[Grupo 1]],Tabla3[],6,FALSE)</f>
        <v>Explotación</v>
      </c>
      <c r="P189" s="28">
        <f>VLOOKUP(Tabla_Gtos_Ingresos7[[#This Row],[Grupo 1]],Tabla3[],2,FALSE)</f>
        <v>4</v>
      </c>
      <c r="Q189" s="29" t="str">
        <f>VLOOKUP(Tabla_Gtos_Ingresos7[[#This Row],[3 digitos]],PGC_Gtos_e_Ingresos[],2,FALSE)</f>
        <v xml:space="preserve"> Compras de otros aprovisionamientos</v>
      </c>
      <c r="R189" s="30" t="str">
        <f>Tabla_Gtos_Ingresos7[[#This Row],[3 digitos]]&amp;"/"&amp;Tabla_Gtos_Ingresos7[[#This Row],[Nombre cuenta]]</f>
        <v>602/ Compras de otros aprovisionamientos</v>
      </c>
      <c r="S189" s="30">
        <f>YEAR(Tabla_Gtos_Ingresos7[[#This Row],[Fecha]])</f>
        <v>2010</v>
      </c>
      <c r="T189" s="27">
        <f>MONTH(Tabla_Gtos_Ingresos7[[#This Row],[Fecha]])</f>
        <v>9</v>
      </c>
      <c r="U189" s="30">
        <f>ROUNDUP(MONTH(Tabla_Gtos_Ingresos7[[#This Row],[Fecha]])/3, 0)</f>
        <v>3</v>
      </c>
      <c r="V189" s="30">
        <f>(Tabla_Gtos_Ingresos7[[#This Row],[Factor]]*Tabla_Gtos_Ingresos7[[#This Row],[Haber]])+(Tabla_Gtos_Ingresos7[[#This Row],[Factor]]*Tabla_Gtos_Ingresos7[[#This Row],[Debe]])</f>
        <v>-230.42</v>
      </c>
      <c r="W189" s="30">
        <f>VLOOKUP(Tabla_Gtos_Ingresos7[[#This Row],[3 digitos]],PGC_Gtos_e_Ingresos[],3,FALSE)</f>
        <v>-1</v>
      </c>
    </row>
    <row r="190" spans="1:23" x14ac:dyDescent="0.2">
      <c r="A190" s="1">
        <v>2103</v>
      </c>
      <c r="B190" s="12">
        <v>40443</v>
      </c>
      <c r="C190" s="14">
        <v>62400029</v>
      </c>
      <c r="D190" s="1" t="s">
        <v>16</v>
      </c>
      <c r="E190" s="1" t="s">
        <v>448</v>
      </c>
      <c r="F190" s="11">
        <v>128.49</v>
      </c>
      <c r="G190" s="11">
        <v>0</v>
      </c>
      <c r="H190" s="26" t="str">
        <f>MID(Tabla_Gtos_Ingresos7[[#This Row],[Subcuenta]],1,4)</f>
        <v>6240</v>
      </c>
      <c r="I190" s="27">
        <f>VALUE(MID(Tabla_Gtos_Ingresos7[[#This Row],[4 digitos]],1,3))</f>
        <v>624</v>
      </c>
      <c r="J190" s="27">
        <f>VALUE(MID(Tabla_Gtos_Ingresos7[[#This Row],[3 digitos]],1,2))</f>
        <v>62</v>
      </c>
      <c r="K190" s="28" t="str">
        <f>VLOOKUP(Tabla_Gtos_Ingresos7[[#This Row],[3 digitos]],PGC_Gtos_e_Ingresos[],4,FALSE)</f>
        <v>7.a</v>
      </c>
      <c r="L190" s="30" t="str">
        <f>VLOOKUP(Tabla_Gtos_Ingresos7[[#This Row],[Grupo 1]],Tabla3[],4,FALSE)</f>
        <v>7. Otros Gastos de Explotación</v>
      </c>
      <c r="M190" s="30" t="str">
        <f>VLOOKUP(Tabla_Gtos_Ingresos7[[#This Row],[Grupo 1]],Tabla3[],5,FALSE)</f>
        <v>7.a Servicios Exteriores</v>
      </c>
      <c r="N190" s="28" t="str">
        <f>VLOOKUP(Tabla_Gtos_Ingresos7[[#This Row],[Grupo 1]],Tabla3[],10,FALSE)</f>
        <v>G</v>
      </c>
      <c r="O190" s="28" t="str">
        <f>VLOOKUP(Tabla_Gtos_Ingresos7[[#This Row],[Grupo 1]],Tabla3[],6,FALSE)</f>
        <v>Explotación</v>
      </c>
      <c r="P190" s="28">
        <f>VLOOKUP(Tabla_Gtos_Ingresos7[[#This Row],[Grupo 1]],Tabla3[],2,FALSE)</f>
        <v>7</v>
      </c>
      <c r="Q190" s="29" t="str">
        <f>VLOOKUP(Tabla_Gtos_Ingresos7[[#This Row],[3 digitos]],PGC_Gtos_e_Ingresos[],2,FALSE)</f>
        <v xml:space="preserve"> Transportes</v>
      </c>
      <c r="R190" s="30" t="str">
        <f>Tabla_Gtos_Ingresos7[[#This Row],[3 digitos]]&amp;"/"&amp;Tabla_Gtos_Ingresos7[[#This Row],[Nombre cuenta]]</f>
        <v>624/ Transportes</v>
      </c>
      <c r="S190" s="30">
        <f>YEAR(Tabla_Gtos_Ingresos7[[#This Row],[Fecha]])</f>
        <v>2010</v>
      </c>
      <c r="T190" s="27">
        <f>MONTH(Tabla_Gtos_Ingresos7[[#This Row],[Fecha]])</f>
        <v>9</v>
      </c>
      <c r="U190" s="30">
        <f>ROUNDUP(MONTH(Tabla_Gtos_Ingresos7[[#This Row],[Fecha]])/3, 0)</f>
        <v>3</v>
      </c>
      <c r="V190" s="30">
        <f>(Tabla_Gtos_Ingresos7[[#This Row],[Factor]]*Tabla_Gtos_Ingresos7[[#This Row],[Haber]])+(Tabla_Gtos_Ingresos7[[#This Row],[Factor]]*Tabla_Gtos_Ingresos7[[#This Row],[Debe]])</f>
        <v>-128.49</v>
      </c>
      <c r="W190" s="30">
        <f>VLOOKUP(Tabla_Gtos_Ingresos7[[#This Row],[3 digitos]],PGC_Gtos_e_Ingresos[],3,FALSE)</f>
        <v>-1</v>
      </c>
    </row>
    <row r="191" spans="1:23" x14ac:dyDescent="0.2">
      <c r="A191" s="1">
        <v>2104</v>
      </c>
      <c r="B191" s="12">
        <v>40443</v>
      </c>
      <c r="C191" s="14">
        <v>62400030</v>
      </c>
      <c r="D191" s="1" t="s">
        <v>16</v>
      </c>
      <c r="E191" s="1" t="s">
        <v>924</v>
      </c>
      <c r="F191" s="11">
        <v>1793.6</v>
      </c>
      <c r="G191" s="11">
        <v>0</v>
      </c>
      <c r="H191" s="26" t="str">
        <f>MID(Tabla_Gtos_Ingresos7[[#This Row],[Subcuenta]],1,4)</f>
        <v>6240</v>
      </c>
      <c r="I191" s="27">
        <f>VALUE(MID(Tabla_Gtos_Ingresos7[[#This Row],[4 digitos]],1,3))</f>
        <v>624</v>
      </c>
      <c r="J191" s="27">
        <f>VALUE(MID(Tabla_Gtos_Ingresos7[[#This Row],[3 digitos]],1,2))</f>
        <v>62</v>
      </c>
      <c r="K191" s="28" t="str">
        <f>VLOOKUP(Tabla_Gtos_Ingresos7[[#This Row],[3 digitos]],PGC_Gtos_e_Ingresos[],4,FALSE)</f>
        <v>7.a</v>
      </c>
      <c r="L191" s="30" t="str">
        <f>VLOOKUP(Tabla_Gtos_Ingresos7[[#This Row],[Grupo 1]],Tabla3[],4,FALSE)</f>
        <v>7. Otros Gastos de Explotación</v>
      </c>
      <c r="M191" s="30" t="str">
        <f>VLOOKUP(Tabla_Gtos_Ingresos7[[#This Row],[Grupo 1]],Tabla3[],5,FALSE)</f>
        <v>7.a Servicios Exteriores</v>
      </c>
      <c r="N191" s="28" t="str">
        <f>VLOOKUP(Tabla_Gtos_Ingresos7[[#This Row],[Grupo 1]],Tabla3[],10,FALSE)</f>
        <v>G</v>
      </c>
      <c r="O191" s="28" t="str">
        <f>VLOOKUP(Tabla_Gtos_Ingresos7[[#This Row],[Grupo 1]],Tabla3[],6,FALSE)</f>
        <v>Explotación</v>
      </c>
      <c r="P191" s="28">
        <f>VLOOKUP(Tabla_Gtos_Ingresos7[[#This Row],[Grupo 1]],Tabla3[],2,FALSE)</f>
        <v>7</v>
      </c>
      <c r="Q191" s="29" t="str">
        <f>VLOOKUP(Tabla_Gtos_Ingresos7[[#This Row],[3 digitos]],PGC_Gtos_e_Ingresos[],2,FALSE)</f>
        <v xml:space="preserve"> Transportes</v>
      </c>
      <c r="R191" s="30" t="str">
        <f>Tabla_Gtos_Ingresos7[[#This Row],[3 digitos]]&amp;"/"&amp;Tabla_Gtos_Ingresos7[[#This Row],[Nombre cuenta]]</f>
        <v>624/ Transportes</v>
      </c>
      <c r="S191" s="30">
        <f>YEAR(Tabla_Gtos_Ingresos7[[#This Row],[Fecha]])</f>
        <v>2010</v>
      </c>
      <c r="T191" s="27">
        <f>MONTH(Tabla_Gtos_Ingresos7[[#This Row],[Fecha]])</f>
        <v>9</v>
      </c>
      <c r="U191" s="30">
        <f>ROUNDUP(MONTH(Tabla_Gtos_Ingresos7[[#This Row],[Fecha]])/3, 0)</f>
        <v>3</v>
      </c>
      <c r="V191" s="30">
        <f>(Tabla_Gtos_Ingresos7[[#This Row],[Factor]]*Tabla_Gtos_Ingresos7[[#This Row],[Haber]])+(Tabla_Gtos_Ingresos7[[#This Row],[Factor]]*Tabla_Gtos_Ingresos7[[#This Row],[Debe]])</f>
        <v>-1793.6</v>
      </c>
      <c r="W191" s="30">
        <f>VLOOKUP(Tabla_Gtos_Ingresos7[[#This Row],[3 digitos]],PGC_Gtos_e_Ingresos[],3,FALSE)</f>
        <v>-1</v>
      </c>
    </row>
    <row r="192" spans="1:23" x14ac:dyDescent="0.2">
      <c r="A192" s="1">
        <v>2698</v>
      </c>
      <c r="B192" s="12">
        <v>40504</v>
      </c>
      <c r="C192" s="14">
        <v>62200070</v>
      </c>
      <c r="D192" s="1" t="s">
        <v>14</v>
      </c>
      <c r="E192" s="1" t="s">
        <v>657</v>
      </c>
      <c r="F192" s="11">
        <v>120</v>
      </c>
      <c r="G192" s="11">
        <v>0</v>
      </c>
      <c r="H192" s="26" t="str">
        <f>MID(Tabla_Gtos_Ingresos7[[#This Row],[Subcuenta]],1,4)</f>
        <v>6220</v>
      </c>
      <c r="I192" s="27">
        <f>VALUE(MID(Tabla_Gtos_Ingresos7[[#This Row],[4 digitos]],1,3))</f>
        <v>622</v>
      </c>
      <c r="J192" s="27">
        <f>VALUE(MID(Tabla_Gtos_Ingresos7[[#This Row],[3 digitos]],1,2))</f>
        <v>62</v>
      </c>
      <c r="K192" s="28" t="str">
        <f>VLOOKUP(Tabla_Gtos_Ingresos7[[#This Row],[3 digitos]],PGC_Gtos_e_Ingresos[],4,FALSE)</f>
        <v>7.a</v>
      </c>
      <c r="L192" s="30" t="str">
        <f>VLOOKUP(Tabla_Gtos_Ingresos7[[#This Row],[Grupo 1]],Tabla3[],4,FALSE)</f>
        <v>7. Otros Gastos de Explotación</v>
      </c>
      <c r="M192" s="30" t="str">
        <f>VLOOKUP(Tabla_Gtos_Ingresos7[[#This Row],[Grupo 1]],Tabla3[],5,FALSE)</f>
        <v>7.a Servicios Exteriores</v>
      </c>
      <c r="N192" s="28" t="str">
        <f>VLOOKUP(Tabla_Gtos_Ingresos7[[#This Row],[Grupo 1]],Tabla3[],10,FALSE)</f>
        <v>G</v>
      </c>
      <c r="O192" s="28" t="str">
        <f>VLOOKUP(Tabla_Gtos_Ingresos7[[#This Row],[Grupo 1]],Tabla3[],6,FALSE)</f>
        <v>Explotación</v>
      </c>
      <c r="P192" s="28">
        <f>VLOOKUP(Tabla_Gtos_Ingresos7[[#This Row],[Grupo 1]],Tabla3[],2,FALSE)</f>
        <v>7</v>
      </c>
      <c r="Q192" s="29" t="str">
        <f>VLOOKUP(Tabla_Gtos_Ingresos7[[#This Row],[3 digitos]],PGC_Gtos_e_Ingresos[],2,FALSE)</f>
        <v xml:space="preserve"> Reparaciones y conservación</v>
      </c>
      <c r="R192" s="30" t="str">
        <f>Tabla_Gtos_Ingresos7[[#This Row],[3 digitos]]&amp;"/"&amp;Tabla_Gtos_Ingresos7[[#This Row],[Nombre cuenta]]</f>
        <v>622/ Reparaciones y conservación</v>
      </c>
      <c r="S192" s="30">
        <f>YEAR(Tabla_Gtos_Ingresos7[[#This Row],[Fecha]])</f>
        <v>2010</v>
      </c>
      <c r="T192" s="27">
        <f>MONTH(Tabla_Gtos_Ingresos7[[#This Row],[Fecha]])</f>
        <v>11</v>
      </c>
      <c r="U192" s="30">
        <f>ROUNDUP(MONTH(Tabla_Gtos_Ingresos7[[#This Row],[Fecha]])/3, 0)</f>
        <v>4</v>
      </c>
      <c r="V192" s="30">
        <f>(Tabla_Gtos_Ingresos7[[#This Row],[Factor]]*Tabla_Gtos_Ingresos7[[#This Row],[Haber]])+(Tabla_Gtos_Ingresos7[[#This Row],[Factor]]*Tabla_Gtos_Ingresos7[[#This Row],[Debe]])</f>
        <v>-120</v>
      </c>
      <c r="W192" s="30">
        <f>VLOOKUP(Tabla_Gtos_Ingresos7[[#This Row],[3 digitos]],PGC_Gtos_e_Ingresos[],3,FALSE)</f>
        <v>-1</v>
      </c>
    </row>
    <row r="193" spans="1:23" x14ac:dyDescent="0.2">
      <c r="A193" s="1">
        <v>2699</v>
      </c>
      <c r="B193" s="12">
        <v>40504</v>
      </c>
      <c r="C193" s="14">
        <v>62900016</v>
      </c>
      <c r="D193" s="1" t="s">
        <v>21</v>
      </c>
      <c r="E193" s="1" t="s">
        <v>659</v>
      </c>
      <c r="F193" s="11">
        <v>90</v>
      </c>
      <c r="G193" s="11">
        <v>0</v>
      </c>
      <c r="H193" s="26" t="str">
        <f>MID(Tabla_Gtos_Ingresos7[[#This Row],[Subcuenta]],1,4)</f>
        <v>6290</v>
      </c>
      <c r="I193" s="27">
        <f>VALUE(MID(Tabla_Gtos_Ingresos7[[#This Row],[4 digitos]],1,3))</f>
        <v>629</v>
      </c>
      <c r="J193" s="27">
        <f>VALUE(MID(Tabla_Gtos_Ingresos7[[#This Row],[3 digitos]],1,2))</f>
        <v>62</v>
      </c>
      <c r="K193" s="28" t="str">
        <f>VLOOKUP(Tabla_Gtos_Ingresos7[[#This Row],[3 digitos]],PGC_Gtos_e_Ingresos[],4,FALSE)</f>
        <v>7.a</v>
      </c>
      <c r="L193" s="30" t="str">
        <f>VLOOKUP(Tabla_Gtos_Ingresos7[[#This Row],[Grupo 1]],Tabla3[],4,FALSE)</f>
        <v>7. Otros Gastos de Explotación</v>
      </c>
      <c r="M193" s="30" t="str">
        <f>VLOOKUP(Tabla_Gtos_Ingresos7[[#This Row],[Grupo 1]],Tabla3[],5,FALSE)</f>
        <v>7.a Servicios Exteriores</v>
      </c>
      <c r="N193" s="28" t="str">
        <f>VLOOKUP(Tabla_Gtos_Ingresos7[[#This Row],[Grupo 1]],Tabla3[],10,FALSE)</f>
        <v>G</v>
      </c>
      <c r="O193" s="28" t="str">
        <f>VLOOKUP(Tabla_Gtos_Ingresos7[[#This Row],[Grupo 1]],Tabla3[],6,FALSE)</f>
        <v>Explotación</v>
      </c>
      <c r="P193" s="28">
        <f>VLOOKUP(Tabla_Gtos_Ingresos7[[#This Row],[Grupo 1]],Tabla3[],2,FALSE)</f>
        <v>7</v>
      </c>
      <c r="Q193" s="29" t="str">
        <f>VLOOKUP(Tabla_Gtos_Ingresos7[[#This Row],[3 digitos]],PGC_Gtos_e_Ingresos[],2,FALSE)</f>
        <v xml:space="preserve"> Otros servicios</v>
      </c>
      <c r="R193" s="30" t="str">
        <f>Tabla_Gtos_Ingresos7[[#This Row],[3 digitos]]&amp;"/"&amp;Tabla_Gtos_Ingresos7[[#This Row],[Nombre cuenta]]</f>
        <v>629/ Otros servicios</v>
      </c>
      <c r="S193" s="30">
        <f>YEAR(Tabla_Gtos_Ingresos7[[#This Row],[Fecha]])</f>
        <v>2010</v>
      </c>
      <c r="T193" s="27">
        <f>MONTH(Tabla_Gtos_Ingresos7[[#This Row],[Fecha]])</f>
        <v>11</v>
      </c>
      <c r="U193" s="30">
        <f>ROUNDUP(MONTH(Tabla_Gtos_Ingresos7[[#This Row],[Fecha]])/3, 0)</f>
        <v>4</v>
      </c>
      <c r="V193" s="30">
        <f>(Tabla_Gtos_Ingresos7[[#This Row],[Factor]]*Tabla_Gtos_Ingresos7[[#This Row],[Haber]])+(Tabla_Gtos_Ingresos7[[#This Row],[Factor]]*Tabla_Gtos_Ingresos7[[#This Row],[Debe]])</f>
        <v>-90</v>
      </c>
      <c r="W193" s="30">
        <f>VLOOKUP(Tabla_Gtos_Ingresos7[[#This Row],[3 digitos]],PGC_Gtos_e_Ingresos[],3,FALSE)</f>
        <v>-1</v>
      </c>
    </row>
    <row r="194" spans="1:23" x14ac:dyDescent="0.2">
      <c r="A194" s="1">
        <v>89</v>
      </c>
      <c r="B194" s="12">
        <v>40201</v>
      </c>
      <c r="C194" s="14">
        <v>62200004</v>
      </c>
      <c r="D194" s="1" t="s">
        <v>14</v>
      </c>
      <c r="E194" s="1" t="s">
        <v>368</v>
      </c>
      <c r="F194" s="11">
        <v>44.96</v>
      </c>
      <c r="G194" s="11">
        <v>0</v>
      </c>
      <c r="H194" s="26" t="str">
        <f>MID(Tabla_Gtos_Ingresos7[[#This Row],[Subcuenta]],1,4)</f>
        <v>6220</v>
      </c>
      <c r="I194" s="27">
        <f>VALUE(MID(Tabla_Gtos_Ingresos7[[#This Row],[4 digitos]],1,3))</f>
        <v>622</v>
      </c>
      <c r="J194" s="27">
        <f>VALUE(MID(Tabla_Gtos_Ingresos7[[#This Row],[3 digitos]],1,2))</f>
        <v>62</v>
      </c>
      <c r="K194" s="28" t="str">
        <f>VLOOKUP(Tabla_Gtos_Ingresos7[[#This Row],[3 digitos]],PGC_Gtos_e_Ingresos[],4,FALSE)</f>
        <v>7.a</v>
      </c>
      <c r="L194" s="30" t="str">
        <f>VLOOKUP(Tabla_Gtos_Ingresos7[[#This Row],[Grupo 1]],Tabla3[],4,FALSE)</f>
        <v>7. Otros Gastos de Explotación</v>
      </c>
      <c r="M194" s="30" t="str">
        <f>VLOOKUP(Tabla_Gtos_Ingresos7[[#This Row],[Grupo 1]],Tabla3[],5,FALSE)</f>
        <v>7.a Servicios Exteriores</v>
      </c>
      <c r="N194" s="28" t="str">
        <f>VLOOKUP(Tabla_Gtos_Ingresos7[[#This Row],[Grupo 1]],Tabla3[],10,FALSE)</f>
        <v>G</v>
      </c>
      <c r="O194" s="28" t="str">
        <f>VLOOKUP(Tabla_Gtos_Ingresos7[[#This Row],[Grupo 1]],Tabla3[],6,FALSE)</f>
        <v>Explotación</v>
      </c>
      <c r="P194" s="28">
        <f>VLOOKUP(Tabla_Gtos_Ingresos7[[#This Row],[Grupo 1]],Tabla3[],2,FALSE)</f>
        <v>7</v>
      </c>
      <c r="Q194" s="29" t="str">
        <f>VLOOKUP(Tabla_Gtos_Ingresos7[[#This Row],[3 digitos]],PGC_Gtos_e_Ingresos[],2,FALSE)</f>
        <v xml:space="preserve"> Reparaciones y conservación</v>
      </c>
      <c r="R194" s="30" t="str">
        <f>Tabla_Gtos_Ingresos7[[#This Row],[3 digitos]]&amp;"/"&amp;Tabla_Gtos_Ingresos7[[#This Row],[Nombre cuenta]]</f>
        <v>622/ Reparaciones y conservación</v>
      </c>
      <c r="S194" s="30">
        <f>YEAR(Tabla_Gtos_Ingresos7[[#This Row],[Fecha]])</f>
        <v>2010</v>
      </c>
      <c r="T194" s="27">
        <f>MONTH(Tabla_Gtos_Ingresos7[[#This Row],[Fecha]])</f>
        <v>1</v>
      </c>
      <c r="U194" s="30">
        <f>ROUNDUP(MONTH(Tabla_Gtos_Ingresos7[[#This Row],[Fecha]])/3, 0)</f>
        <v>1</v>
      </c>
      <c r="V194" s="30">
        <f>(Tabla_Gtos_Ingresos7[[#This Row],[Factor]]*Tabla_Gtos_Ingresos7[[#This Row],[Haber]])+(Tabla_Gtos_Ingresos7[[#This Row],[Factor]]*Tabla_Gtos_Ingresos7[[#This Row],[Debe]])</f>
        <v>-44.96</v>
      </c>
      <c r="W194" s="30">
        <f>VLOOKUP(Tabla_Gtos_Ingresos7[[#This Row],[3 digitos]],PGC_Gtos_e_Ingresos[],3,FALSE)</f>
        <v>-1</v>
      </c>
    </row>
    <row r="195" spans="1:23" x14ac:dyDescent="0.2">
      <c r="A195" s="1">
        <v>90</v>
      </c>
      <c r="B195" s="12">
        <v>40201</v>
      </c>
      <c r="C195" s="14">
        <v>62200005</v>
      </c>
      <c r="D195" s="1" t="s">
        <v>14</v>
      </c>
      <c r="E195" s="1" t="s">
        <v>369</v>
      </c>
      <c r="F195" s="11">
        <v>267.39999999999998</v>
      </c>
      <c r="G195" s="11">
        <v>0</v>
      </c>
      <c r="H195" s="26" t="str">
        <f>MID(Tabla_Gtos_Ingresos7[[#This Row],[Subcuenta]],1,4)</f>
        <v>6220</v>
      </c>
      <c r="I195" s="27">
        <f>VALUE(MID(Tabla_Gtos_Ingresos7[[#This Row],[4 digitos]],1,3))</f>
        <v>622</v>
      </c>
      <c r="J195" s="27">
        <f>VALUE(MID(Tabla_Gtos_Ingresos7[[#This Row],[3 digitos]],1,2))</f>
        <v>62</v>
      </c>
      <c r="K195" s="28" t="str">
        <f>VLOOKUP(Tabla_Gtos_Ingresos7[[#This Row],[3 digitos]],PGC_Gtos_e_Ingresos[],4,FALSE)</f>
        <v>7.a</v>
      </c>
      <c r="L195" s="30" t="str">
        <f>VLOOKUP(Tabla_Gtos_Ingresos7[[#This Row],[Grupo 1]],Tabla3[],4,FALSE)</f>
        <v>7. Otros Gastos de Explotación</v>
      </c>
      <c r="M195" s="30" t="str">
        <f>VLOOKUP(Tabla_Gtos_Ingresos7[[#This Row],[Grupo 1]],Tabla3[],5,FALSE)</f>
        <v>7.a Servicios Exteriores</v>
      </c>
      <c r="N195" s="28" t="str">
        <f>VLOOKUP(Tabla_Gtos_Ingresos7[[#This Row],[Grupo 1]],Tabla3[],10,FALSE)</f>
        <v>G</v>
      </c>
      <c r="O195" s="28" t="str">
        <f>VLOOKUP(Tabla_Gtos_Ingresos7[[#This Row],[Grupo 1]],Tabla3[],6,FALSE)</f>
        <v>Explotación</v>
      </c>
      <c r="P195" s="28">
        <f>VLOOKUP(Tabla_Gtos_Ingresos7[[#This Row],[Grupo 1]],Tabla3[],2,FALSE)</f>
        <v>7</v>
      </c>
      <c r="Q195" s="29" t="str">
        <f>VLOOKUP(Tabla_Gtos_Ingresos7[[#This Row],[3 digitos]],PGC_Gtos_e_Ingresos[],2,FALSE)</f>
        <v xml:space="preserve"> Reparaciones y conservación</v>
      </c>
      <c r="R195" s="30" t="str">
        <f>Tabla_Gtos_Ingresos7[[#This Row],[3 digitos]]&amp;"/"&amp;Tabla_Gtos_Ingresos7[[#This Row],[Nombre cuenta]]</f>
        <v>622/ Reparaciones y conservación</v>
      </c>
      <c r="S195" s="30">
        <f>YEAR(Tabla_Gtos_Ingresos7[[#This Row],[Fecha]])</f>
        <v>2010</v>
      </c>
      <c r="T195" s="27">
        <f>MONTH(Tabla_Gtos_Ingresos7[[#This Row],[Fecha]])</f>
        <v>1</v>
      </c>
      <c r="U195" s="30">
        <f>ROUNDUP(MONTH(Tabla_Gtos_Ingresos7[[#This Row],[Fecha]])/3, 0)</f>
        <v>1</v>
      </c>
      <c r="V195" s="30">
        <f>(Tabla_Gtos_Ingresos7[[#This Row],[Factor]]*Tabla_Gtos_Ingresos7[[#This Row],[Haber]])+(Tabla_Gtos_Ingresos7[[#This Row],[Factor]]*Tabla_Gtos_Ingresos7[[#This Row],[Debe]])</f>
        <v>-267.39999999999998</v>
      </c>
      <c r="W195" s="30">
        <f>VLOOKUP(Tabla_Gtos_Ingresos7[[#This Row],[3 digitos]],PGC_Gtos_e_Ingresos[],3,FALSE)</f>
        <v>-1</v>
      </c>
    </row>
    <row r="196" spans="1:23" x14ac:dyDescent="0.2">
      <c r="A196" s="1">
        <v>1246</v>
      </c>
      <c r="B196" s="12">
        <v>40352</v>
      </c>
      <c r="C196" s="14">
        <v>62900006</v>
      </c>
      <c r="D196" s="1" t="s">
        <v>21</v>
      </c>
      <c r="E196" s="1" t="s">
        <v>505</v>
      </c>
      <c r="F196" s="11">
        <v>565.76</v>
      </c>
      <c r="G196" s="11">
        <v>0</v>
      </c>
      <c r="H196" s="26" t="str">
        <f>MID(Tabla_Gtos_Ingresos7[[#This Row],[Subcuenta]],1,4)</f>
        <v>6290</v>
      </c>
      <c r="I196" s="27">
        <f>VALUE(MID(Tabla_Gtos_Ingresos7[[#This Row],[4 digitos]],1,3))</f>
        <v>629</v>
      </c>
      <c r="J196" s="27">
        <f>VALUE(MID(Tabla_Gtos_Ingresos7[[#This Row],[3 digitos]],1,2))</f>
        <v>62</v>
      </c>
      <c r="K196" s="28" t="str">
        <f>VLOOKUP(Tabla_Gtos_Ingresos7[[#This Row],[3 digitos]],PGC_Gtos_e_Ingresos[],4,FALSE)</f>
        <v>7.a</v>
      </c>
      <c r="L196" s="30" t="str">
        <f>VLOOKUP(Tabla_Gtos_Ingresos7[[#This Row],[Grupo 1]],Tabla3[],4,FALSE)</f>
        <v>7. Otros Gastos de Explotación</v>
      </c>
      <c r="M196" s="30" t="str">
        <f>VLOOKUP(Tabla_Gtos_Ingresos7[[#This Row],[Grupo 1]],Tabla3[],5,FALSE)</f>
        <v>7.a Servicios Exteriores</v>
      </c>
      <c r="N196" s="28" t="str">
        <f>VLOOKUP(Tabla_Gtos_Ingresos7[[#This Row],[Grupo 1]],Tabla3[],10,FALSE)</f>
        <v>G</v>
      </c>
      <c r="O196" s="28" t="str">
        <f>VLOOKUP(Tabla_Gtos_Ingresos7[[#This Row],[Grupo 1]],Tabla3[],6,FALSE)</f>
        <v>Explotación</v>
      </c>
      <c r="P196" s="28">
        <f>VLOOKUP(Tabla_Gtos_Ingresos7[[#This Row],[Grupo 1]],Tabla3[],2,FALSE)</f>
        <v>7</v>
      </c>
      <c r="Q196" s="29" t="str">
        <f>VLOOKUP(Tabla_Gtos_Ingresos7[[#This Row],[3 digitos]],PGC_Gtos_e_Ingresos[],2,FALSE)</f>
        <v xml:space="preserve"> Otros servicios</v>
      </c>
      <c r="R196" s="30" t="str">
        <f>Tabla_Gtos_Ingresos7[[#This Row],[3 digitos]]&amp;"/"&amp;Tabla_Gtos_Ingresos7[[#This Row],[Nombre cuenta]]</f>
        <v>629/ Otros servicios</v>
      </c>
      <c r="S196" s="30">
        <f>YEAR(Tabla_Gtos_Ingresos7[[#This Row],[Fecha]])</f>
        <v>2010</v>
      </c>
      <c r="T196" s="27">
        <f>MONTH(Tabla_Gtos_Ingresos7[[#This Row],[Fecha]])</f>
        <v>6</v>
      </c>
      <c r="U196" s="30">
        <f>ROUNDUP(MONTH(Tabla_Gtos_Ingresos7[[#This Row],[Fecha]])/3, 0)</f>
        <v>2</v>
      </c>
      <c r="V196" s="30">
        <f>(Tabla_Gtos_Ingresos7[[#This Row],[Factor]]*Tabla_Gtos_Ingresos7[[#This Row],[Haber]])+(Tabla_Gtos_Ingresos7[[#This Row],[Factor]]*Tabla_Gtos_Ingresos7[[#This Row],[Debe]])</f>
        <v>-565.76</v>
      </c>
      <c r="W196" s="30">
        <f>VLOOKUP(Tabla_Gtos_Ingresos7[[#This Row],[3 digitos]],PGC_Gtos_e_Ingresos[],3,FALSE)</f>
        <v>-1</v>
      </c>
    </row>
    <row r="197" spans="1:23" x14ac:dyDescent="0.2">
      <c r="A197" s="1">
        <v>1573</v>
      </c>
      <c r="B197" s="12">
        <v>40382</v>
      </c>
      <c r="C197" s="14">
        <v>62200050</v>
      </c>
      <c r="D197" s="1" t="s">
        <v>14</v>
      </c>
      <c r="E197" s="1" t="s">
        <v>684</v>
      </c>
      <c r="F197" s="11">
        <v>204.11</v>
      </c>
      <c r="G197" s="11">
        <v>0</v>
      </c>
      <c r="H197" s="26" t="str">
        <f>MID(Tabla_Gtos_Ingresos7[[#This Row],[Subcuenta]],1,4)</f>
        <v>6220</v>
      </c>
      <c r="I197" s="27">
        <f>VALUE(MID(Tabla_Gtos_Ingresos7[[#This Row],[4 digitos]],1,3))</f>
        <v>622</v>
      </c>
      <c r="J197" s="27">
        <f>VALUE(MID(Tabla_Gtos_Ingresos7[[#This Row],[3 digitos]],1,2))</f>
        <v>62</v>
      </c>
      <c r="K197" s="28" t="str">
        <f>VLOOKUP(Tabla_Gtos_Ingresos7[[#This Row],[3 digitos]],PGC_Gtos_e_Ingresos[],4,FALSE)</f>
        <v>7.a</v>
      </c>
      <c r="L197" s="30" t="str">
        <f>VLOOKUP(Tabla_Gtos_Ingresos7[[#This Row],[Grupo 1]],Tabla3[],4,FALSE)</f>
        <v>7. Otros Gastos de Explotación</v>
      </c>
      <c r="M197" s="30" t="str">
        <f>VLOOKUP(Tabla_Gtos_Ingresos7[[#This Row],[Grupo 1]],Tabla3[],5,FALSE)</f>
        <v>7.a Servicios Exteriores</v>
      </c>
      <c r="N197" s="28" t="str">
        <f>VLOOKUP(Tabla_Gtos_Ingresos7[[#This Row],[Grupo 1]],Tabla3[],10,FALSE)</f>
        <v>G</v>
      </c>
      <c r="O197" s="28" t="str">
        <f>VLOOKUP(Tabla_Gtos_Ingresos7[[#This Row],[Grupo 1]],Tabla3[],6,FALSE)</f>
        <v>Explotación</v>
      </c>
      <c r="P197" s="28">
        <f>VLOOKUP(Tabla_Gtos_Ingresos7[[#This Row],[Grupo 1]],Tabla3[],2,FALSE)</f>
        <v>7</v>
      </c>
      <c r="Q197" s="29" t="str">
        <f>VLOOKUP(Tabla_Gtos_Ingresos7[[#This Row],[3 digitos]],PGC_Gtos_e_Ingresos[],2,FALSE)</f>
        <v xml:space="preserve"> Reparaciones y conservación</v>
      </c>
      <c r="R197" s="30" t="str">
        <f>Tabla_Gtos_Ingresos7[[#This Row],[3 digitos]]&amp;"/"&amp;Tabla_Gtos_Ingresos7[[#This Row],[Nombre cuenta]]</f>
        <v>622/ Reparaciones y conservación</v>
      </c>
      <c r="S197" s="30">
        <f>YEAR(Tabla_Gtos_Ingresos7[[#This Row],[Fecha]])</f>
        <v>2010</v>
      </c>
      <c r="T197" s="27">
        <f>MONTH(Tabla_Gtos_Ingresos7[[#This Row],[Fecha]])</f>
        <v>7</v>
      </c>
      <c r="U197" s="30">
        <f>ROUNDUP(MONTH(Tabla_Gtos_Ingresos7[[#This Row],[Fecha]])/3, 0)</f>
        <v>3</v>
      </c>
      <c r="V197" s="30">
        <f>(Tabla_Gtos_Ingresos7[[#This Row],[Factor]]*Tabla_Gtos_Ingresos7[[#This Row],[Haber]])+(Tabla_Gtos_Ingresos7[[#This Row],[Factor]]*Tabla_Gtos_Ingresos7[[#This Row],[Debe]])</f>
        <v>-204.11</v>
      </c>
      <c r="W197" s="30">
        <f>VLOOKUP(Tabla_Gtos_Ingresos7[[#This Row],[3 digitos]],PGC_Gtos_e_Ingresos[],3,FALSE)</f>
        <v>-1</v>
      </c>
    </row>
    <row r="198" spans="1:23" x14ac:dyDescent="0.2">
      <c r="A198" s="1">
        <v>2108</v>
      </c>
      <c r="B198" s="12">
        <v>40444</v>
      </c>
      <c r="C198" s="14">
        <v>62400031</v>
      </c>
      <c r="D198" s="1" t="s">
        <v>16</v>
      </c>
      <c r="E198" s="1" t="s">
        <v>449</v>
      </c>
      <c r="F198" s="11">
        <v>151.22999999999999</v>
      </c>
      <c r="G198" s="11">
        <v>0</v>
      </c>
      <c r="H198" s="26" t="str">
        <f>MID(Tabla_Gtos_Ingresos7[[#This Row],[Subcuenta]],1,4)</f>
        <v>6240</v>
      </c>
      <c r="I198" s="27">
        <f>VALUE(MID(Tabla_Gtos_Ingresos7[[#This Row],[4 digitos]],1,3))</f>
        <v>624</v>
      </c>
      <c r="J198" s="27">
        <f>VALUE(MID(Tabla_Gtos_Ingresos7[[#This Row],[3 digitos]],1,2))</f>
        <v>62</v>
      </c>
      <c r="K198" s="28" t="str">
        <f>VLOOKUP(Tabla_Gtos_Ingresos7[[#This Row],[3 digitos]],PGC_Gtos_e_Ingresos[],4,FALSE)</f>
        <v>7.a</v>
      </c>
      <c r="L198" s="30" t="str">
        <f>VLOOKUP(Tabla_Gtos_Ingresos7[[#This Row],[Grupo 1]],Tabla3[],4,FALSE)</f>
        <v>7. Otros Gastos de Explotación</v>
      </c>
      <c r="M198" s="30" t="str">
        <f>VLOOKUP(Tabla_Gtos_Ingresos7[[#This Row],[Grupo 1]],Tabla3[],5,FALSE)</f>
        <v>7.a Servicios Exteriores</v>
      </c>
      <c r="N198" s="28" t="str">
        <f>VLOOKUP(Tabla_Gtos_Ingresos7[[#This Row],[Grupo 1]],Tabla3[],10,FALSE)</f>
        <v>G</v>
      </c>
      <c r="O198" s="28" t="str">
        <f>VLOOKUP(Tabla_Gtos_Ingresos7[[#This Row],[Grupo 1]],Tabla3[],6,FALSE)</f>
        <v>Explotación</v>
      </c>
      <c r="P198" s="28">
        <f>VLOOKUP(Tabla_Gtos_Ingresos7[[#This Row],[Grupo 1]],Tabla3[],2,FALSE)</f>
        <v>7</v>
      </c>
      <c r="Q198" s="29" t="str">
        <f>VLOOKUP(Tabla_Gtos_Ingresos7[[#This Row],[3 digitos]],PGC_Gtos_e_Ingresos[],2,FALSE)</f>
        <v xml:space="preserve"> Transportes</v>
      </c>
      <c r="R198" s="30" t="str">
        <f>Tabla_Gtos_Ingresos7[[#This Row],[3 digitos]]&amp;"/"&amp;Tabla_Gtos_Ingresos7[[#This Row],[Nombre cuenta]]</f>
        <v>624/ Transportes</v>
      </c>
      <c r="S198" s="30">
        <f>YEAR(Tabla_Gtos_Ingresos7[[#This Row],[Fecha]])</f>
        <v>2010</v>
      </c>
      <c r="T198" s="27">
        <f>MONTH(Tabla_Gtos_Ingresos7[[#This Row],[Fecha]])</f>
        <v>9</v>
      </c>
      <c r="U198" s="30">
        <f>ROUNDUP(MONTH(Tabla_Gtos_Ingresos7[[#This Row],[Fecha]])/3, 0)</f>
        <v>3</v>
      </c>
      <c r="V198" s="30">
        <f>(Tabla_Gtos_Ingresos7[[#This Row],[Factor]]*Tabla_Gtos_Ingresos7[[#This Row],[Haber]])+(Tabla_Gtos_Ingresos7[[#This Row],[Factor]]*Tabla_Gtos_Ingresos7[[#This Row],[Debe]])</f>
        <v>-151.22999999999999</v>
      </c>
      <c r="W198" s="30">
        <f>VLOOKUP(Tabla_Gtos_Ingresos7[[#This Row],[3 digitos]],PGC_Gtos_e_Ingresos[],3,FALSE)</f>
        <v>-1</v>
      </c>
    </row>
    <row r="199" spans="1:23" x14ac:dyDescent="0.2">
      <c r="A199" s="1">
        <v>2399</v>
      </c>
      <c r="B199" s="12">
        <v>40474</v>
      </c>
      <c r="C199" s="13">
        <v>60200015</v>
      </c>
      <c r="D199" s="9" t="s">
        <v>8</v>
      </c>
      <c r="E199" s="1" t="s">
        <v>462</v>
      </c>
      <c r="F199" s="11">
        <v>142.80000000000001</v>
      </c>
      <c r="G199" s="11">
        <v>0</v>
      </c>
      <c r="H199" s="26" t="str">
        <f>MID(Tabla_Gtos_Ingresos7[[#This Row],[Subcuenta]],1,4)</f>
        <v>6020</v>
      </c>
      <c r="I199" s="27">
        <f>VALUE(MID(Tabla_Gtos_Ingresos7[[#This Row],[4 digitos]],1,3))</f>
        <v>602</v>
      </c>
      <c r="J199" s="27">
        <f>VALUE(MID(Tabla_Gtos_Ingresos7[[#This Row],[3 digitos]],1,2))</f>
        <v>60</v>
      </c>
      <c r="K199" s="28" t="str">
        <f>VLOOKUP(Tabla_Gtos_Ingresos7[[#This Row],[3 digitos]],PGC_Gtos_e_Ingresos[],4,FALSE)</f>
        <v>4.b</v>
      </c>
      <c r="L199" s="30" t="str">
        <f>VLOOKUP(Tabla_Gtos_Ingresos7[[#This Row],[Grupo 1]],Tabla3[],4,FALSE)</f>
        <v>4. Aprovisionamientos</v>
      </c>
      <c r="M199" s="30" t="str">
        <f>VLOOKUP(Tabla_Gtos_Ingresos7[[#This Row],[Grupo 1]],Tabla3[],5,FALSE)</f>
        <v>4.b Consumos MP y otros</v>
      </c>
      <c r="N199" s="28" t="str">
        <f>VLOOKUP(Tabla_Gtos_Ingresos7[[#This Row],[Grupo 1]],Tabla3[],10,FALSE)</f>
        <v>G</v>
      </c>
      <c r="O199" s="28" t="str">
        <f>VLOOKUP(Tabla_Gtos_Ingresos7[[#This Row],[Grupo 1]],Tabla3[],6,FALSE)</f>
        <v>Explotación</v>
      </c>
      <c r="P199" s="28">
        <f>VLOOKUP(Tabla_Gtos_Ingresos7[[#This Row],[Grupo 1]],Tabla3[],2,FALSE)</f>
        <v>4</v>
      </c>
      <c r="Q199" s="29" t="str">
        <f>VLOOKUP(Tabla_Gtos_Ingresos7[[#This Row],[3 digitos]],PGC_Gtos_e_Ingresos[],2,FALSE)</f>
        <v xml:space="preserve"> Compras de otros aprovisionamientos</v>
      </c>
      <c r="R199" s="30" t="str">
        <f>Tabla_Gtos_Ingresos7[[#This Row],[3 digitos]]&amp;"/"&amp;Tabla_Gtos_Ingresos7[[#This Row],[Nombre cuenta]]</f>
        <v>602/ Compras de otros aprovisionamientos</v>
      </c>
      <c r="S199" s="30">
        <f>YEAR(Tabla_Gtos_Ingresos7[[#This Row],[Fecha]])</f>
        <v>2010</v>
      </c>
      <c r="T199" s="27">
        <f>MONTH(Tabla_Gtos_Ingresos7[[#This Row],[Fecha]])</f>
        <v>10</v>
      </c>
      <c r="U199" s="30">
        <f>ROUNDUP(MONTH(Tabla_Gtos_Ingresos7[[#This Row],[Fecha]])/3, 0)</f>
        <v>4</v>
      </c>
      <c r="V199" s="30">
        <f>(Tabla_Gtos_Ingresos7[[#This Row],[Factor]]*Tabla_Gtos_Ingresos7[[#This Row],[Haber]])+(Tabla_Gtos_Ingresos7[[#This Row],[Factor]]*Tabla_Gtos_Ingresos7[[#This Row],[Debe]])</f>
        <v>-142.80000000000001</v>
      </c>
      <c r="W199" s="30">
        <f>VLOOKUP(Tabla_Gtos_Ingresos7[[#This Row],[3 digitos]],PGC_Gtos_e_Ingresos[],3,FALSE)</f>
        <v>-1</v>
      </c>
    </row>
    <row r="200" spans="1:23" x14ac:dyDescent="0.2">
      <c r="A200" s="1">
        <v>2403</v>
      </c>
      <c r="B200" s="12">
        <v>40474</v>
      </c>
      <c r="C200" s="13">
        <v>60200016</v>
      </c>
      <c r="D200" s="9" t="s">
        <v>8</v>
      </c>
      <c r="E200" s="1" t="s">
        <v>290</v>
      </c>
      <c r="F200" s="11">
        <v>89.4</v>
      </c>
      <c r="G200" s="11">
        <v>0</v>
      </c>
      <c r="H200" s="26" t="str">
        <f>MID(Tabla_Gtos_Ingresos7[[#This Row],[Subcuenta]],1,4)</f>
        <v>6020</v>
      </c>
      <c r="I200" s="27">
        <f>VALUE(MID(Tabla_Gtos_Ingresos7[[#This Row],[4 digitos]],1,3))</f>
        <v>602</v>
      </c>
      <c r="J200" s="27">
        <f>VALUE(MID(Tabla_Gtos_Ingresos7[[#This Row],[3 digitos]],1,2))</f>
        <v>60</v>
      </c>
      <c r="K200" s="28" t="str">
        <f>VLOOKUP(Tabla_Gtos_Ingresos7[[#This Row],[3 digitos]],PGC_Gtos_e_Ingresos[],4,FALSE)</f>
        <v>4.b</v>
      </c>
      <c r="L200" s="30" t="str">
        <f>VLOOKUP(Tabla_Gtos_Ingresos7[[#This Row],[Grupo 1]],Tabla3[],4,FALSE)</f>
        <v>4. Aprovisionamientos</v>
      </c>
      <c r="M200" s="30" t="str">
        <f>VLOOKUP(Tabla_Gtos_Ingresos7[[#This Row],[Grupo 1]],Tabla3[],5,FALSE)</f>
        <v>4.b Consumos MP y otros</v>
      </c>
      <c r="N200" s="28" t="str">
        <f>VLOOKUP(Tabla_Gtos_Ingresos7[[#This Row],[Grupo 1]],Tabla3[],10,FALSE)</f>
        <v>G</v>
      </c>
      <c r="O200" s="28" t="str">
        <f>VLOOKUP(Tabla_Gtos_Ingresos7[[#This Row],[Grupo 1]],Tabla3[],6,FALSE)</f>
        <v>Explotación</v>
      </c>
      <c r="P200" s="28">
        <f>VLOOKUP(Tabla_Gtos_Ingresos7[[#This Row],[Grupo 1]],Tabla3[],2,FALSE)</f>
        <v>4</v>
      </c>
      <c r="Q200" s="29" t="str">
        <f>VLOOKUP(Tabla_Gtos_Ingresos7[[#This Row],[3 digitos]],PGC_Gtos_e_Ingresos[],2,FALSE)</f>
        <v xml:space="preserve"> Compras de otros aprovisionamientos</v>
      </c>
      <c r="R200" s="30" t="str">
        <f>Tabla_Gtos_Ingresos7[[#This Row],[3 digitos]]&amp;"/"&amp;Tabla_Gtos_Ingresos7[[#This Row],[Nombre cuenta]]</f>
        <v>602/ Compras de otros aprovisionamientos</v>
      </c>
      <c r="S200" s="30">
        <f>YEAR(Tabla_Gtos_Ingresos7[[#This Row],[Fecha]])</f>
        <v>2010</v>
      </c>
      <c r="T200" s="27">
        <f>MONTH(Tabla_Gtos_Ingresos7[[#This Row],[Fecha]])</f>
        <v>10</v>
      </c>
      <c r="U200" s="30">
        <f>ROUNDUP(MONTH(Tabla_Gtos_Ingresos7[[#This Row],[Fecha]])/3, 0)</f>
        <v>4</v>
      </c>
      <c r="V200" s="30">
        <f>(Tabla_Gtos_Ingresos7[[#This Row],[Factor]]*Tabla_Gtos_Ingresos7[[#This Row],[Haber]])+(Tabla_Gtos_Ingresos7[[#This Row],[Factor]]*Tabla_Gtos_Ingresos7[[#This Row],[Debe]])</f>
        <v>-89.4</v>
      </c>
      <c r="W200" s="30">
        <f>VLOOKUP(Tabla_Gtos_Ingresos7[[#This Row],[3 digitos]],PGC_Gtos_e_Ingresos[],3,FALSE)</f>
        <v>-1</v>
      </c>
    </row>
    <row r="201" spans="1:23" x14ac:dyDescent="0.2">
      <c r="A201" s="1">
        <v>2404</v>
      </c>
      <c r="B201" s="12">
        <v>40474</v>
      </c>
      <c r="C201" s="14">
        <v>62200066</v>
      </c>
      <c r="D201" s="1" t="s">
        <v>14</v>
      </c>
      <c r="E201" s="1" t="s">
        <v>655</v>
      </c>
      <c r="F201" s="11">
        <v>60</v>
      </c>
      <c r="G201" s="11">
        <v>0</v>
      </c>
      <c r="H201" s="26" t="str">
        <f>MID(Tabla_Gtos_Ingresos7[[#This Row],[Subcuenta]],1,4)</f>
        <v>6220</v>
      </c>
      <c r="I201" s="27">
        <f>VALUE(MID(Tabla_Gtos_Ingresos7[[#This Row],[4 digitos]],1,3))</f>
        <v>622</v>
      </c>
      <c r="J201" s="27">
        <f>VALUE(MID(Tabla_Gtos_Ingresos7[[#This Row],[3 digitos]],1,2))</f>
        <v>62</v>
      </c>
      <c r="K201" s="28" t="str">
        <f>VLOOKUP(Tabla_Gtos_Ingresos7[[#This Row],[3 digitos]],PGC_Gtos_e_Ingresos[],4,FALSE)</f>
        <v>7.a</v>
      </c>
      <c r="L201" s="30" t="str">
        <f>VLOOKUP(Tabla_Gtos_Ingresos7[[#This Row],[Grupo 1]],Tabla3[],4,FALSE)</f>
        <v>7. Otros Gastos de Explotación</v>
      </c>
      <c r="M201" s="30" t="str">
        <f>VLOOKUP(Tabla_Gtos_Ingresos7[[#This Row],[Grupo 1]],Tabla3[],5,FALSE)</f>
        <v>7.a Servicios Exteriores</v>
      </c>
      <c r="N201" s="28" t="str">
        <f>VLOOKUP(Tabla_Gtos_Ingresos7[[#This Row],[Grupo 1]],Tabla3[],10,FALSE)</f>
        <v>G</v>
      </c>
      <c r="O201" s="28" t="str">
        <f>VLOOKUP(Tabla_Gtos_Ingresos7[[#This Row],[Grupo 1]],Tabla3[],6,FALSE)</f>
        <v>Explotación</v>
      </c>
      <c r="P201" s="28">
        <f>VLOOKUP(Tabla_Gtos_Ingresos7[[#This Row],[Grupo 1]],Tabla3[],2,FALSE)</f>
        <v>7</v>
      </c>
      <c r="Q201" s="29" t="str">
        <f>VLOOKUP(Tabla_Gtos_Ingresos7[[#This Row],[3 digitos]],PGC_Gtos_e_Ingresos[],2,FALSE)</f>
        <v xml:space="preserve"> Reparaciones y conservación</v>
      </c>
      <c r="R201" s="30" t="str">
        <f>Tabla_Gtos_Ingresos7[[#This Row],[3 digitos]]&amp;"/"&amp;Tabla_Gtos_Ingresos7[[#This Row],[Nombre cuenta]]</f>
        <v>622/ Reparaciones y conservación</v>
      </c>
      <c r="S201" s="30">
        <f>YEAR(Tabla_Gtos_Ingresos7[[#This Row],[Fecha]])</f>
        <v>2010</v>
      </c>
      <c r="T201" s="27">
        <f>MONTH(Tabla_Gtos_Ingresos7[[#This Row],[Fecha]])</f>
        <v>10</v>
      </c>
      <c r="U201" s="30">
        <f>ROUNDUP(MONTH(Tabla_Gtos_Ingresos7[[#This Row],[Fecha]])/3, 0)</f>
        <v>4</v>
      </c>
      <c r="V201" s="30">
        <f>(Tabla_Gtos_Ingresos7[[#This Row],[Factor]]*Tabla_Gtos_Ingresos7[[#This Row],[Haber]])+(Tabla_Gtos_Ingresos7[[#This Row],[Factor]]*Tabla_Gtos_Ingresos7[[#This Row],[Debe]])</f>
        <v>-60</v>
      </c>
      <c r="W201" s="30">
        <f>VLOOKUP(Tabla_Gtos_Ingresos7[[#This Row],[3 digitos]],PGC_Gtos_e_Ingresos[],3,FALSE)</f>
        <v>-1</v>
      </c>
    </row>
    <row r="202" spans="1:23" x14ac:dyDescent="0.2">
      <c r="A202" s="1">
        <v>2400</v>
      </c>
      <c r="B202" s="12">
        <v>40474</v>
      </c>
      <c r="C202" s="14">
        <v>64900005</v>
      </c>
      <c r="D202" s="1" t="s">
        <v>25</v>
      </c>
      <c r="E202" s="1" t="s">
        <v>405</v>
      </c>
      <c r="F202" s="11">
        <v>300</v>
      </c>
      <c r="G202" s="11">
        <v>0</v>
      </c>
      <c r="H202" s="26" t="str">
        <f>MID(Tabla_Gtos_Ingresos7[[#This Row],[Subcuenta]],1,4)</f>
        <v>6490</v>
      </c>
      <c r="I202" s="27">
        <f>VALUE(MID(Tabla_Gtos_Ingresos7[[#This Row],[4 digitos]],1,3))</f>
        <v>649</v>
      </c>
      <c r="J202" s="27">
        <f>VALUE(MID(Tabla_Gtos_Ingresos7[[#This Row],[3 digitos]],1,2))</f>
        <v>64</v>
      </c>
      <c r="K202" s="28" t="str">
        <f>VLOOKUP(Tabla_Gtos_Ingresos7[[#This Row],[3 digitos]],PGC_Gtos_e_Ingresos[],4,FALSE)</f>
        <v>6.b</v>
      </c>
      <c r="L202" s="30" t="str">
        <f>VLOOKUP(Tabla_Gtos_Ingresos7[[#This Row],[Grupo 1]],Tabla3[],4,FALSE)</f>
        <v>6. Gtos de Personal</v>
      </c>
      <c r="M202" s="30" t="str">
        <f>VLOOKUP(Tabla_Gtos_Ingresos7[[#This Row],[Grupo 1]],Tabla3[],5,FALSE)</f>
        <v>6.b Cargas Sociales</v>
      </c>
      <c r="N202" s="28" t="str">
        <f>VLOOKUP(Tabla_Gtos_Ingresos7[[#This Row],[Grupo 1]],Tabla3[],10,FALSE)</f>
        <v>G</v>
      </c>
      <c r="O202" s="28" t="str">
        <f>VLOOKUP(Tabla_Gtos_Ingresos7[[#This Row],[Grupo 1]],Tabla3[],6,FALSE)</f>
        <v>Explotación</v>
      </c>
      <c r="P202" s="28">
        <f>VLOOKUP(Tabla_Gtos_Ingresos7[[#This Row],[Grupo 1]],Tabla3[],2,FALSE)</f>
        <v>6</v>
      </c>
      <c r="Q202" s="29" t="str">
        <f>VLOOKUP(Tabla_Gtos_Ingresos7[[#This Row],[3 digitos]],PGC_Gtos_e_Ingresos[],2,FALSE)</f>
        <v xml:space="preserve"> Otros gastos sociales</v>
      </c>
      <c r="R202" s="30" t="str">
        <f>Tabla_Gtos_Ingresos7[[#This Row],[3 digitos]]&amp;"/"&amp;Tabla_Gtos_Ingresos7[[#This Row],[Nombre cuenta]]</f>
        <v>649/ Otros gastos sociales</v>
      </c>
      <c r="S202" s="30">
        <f>YEAR(Tabla_Gtos_Ingresos7[[#This Row],[Fecha]])</f>
        <v>2010</v>
      </c>
      <c r="T202" s="27">
        <f>MONTH(Tabla_Gtos_Ingresos7[[#This Row],[Fecha]])</f>
        <v>10</v>
      </c>
      <c r="U202" s="30">
        <f>ROUNDUP(MONTH(Tabla_Gtos_Ingresos7[[#This Row],[Fecha]])/3, 0)</f>
        <v>4</v>
      </c>
      <c r="V202" s="30">
        <f>(Tabla_Gtos_Ingresos7[[#This Row],[Factor]]*Tabla_Gtos_Ingresos7[[#This Row],[Haber]])+(Tabla_Gtos_Ingresos7[[#This Row],[Factor]]*Tabla_Gtos_Ingresos7[[#This Row],[Debe]])</f>
        <v>-300</v>
      </c>
      <c r="W202" s="30">
        <f>VLOOKUP(Tabla_Gtos_Ingresos7[[#This Row],[3 digitos]],PGC_Gtos_e_Ingresos[],3,FALSE)</f>
        <v>-1</v>
      </c>
    </row>
    <row r="203" spans="1:23" x14ac:dyDescent="0.2">
      <c r="A203" s="1">
        <v>2978</v>
      </c>
      <c r="B203" s="12">
        <v>40535</v>
      </c>
      <c r="C203" s="14">
        <v>70000226</v>
      </c>
      <c r="D203" s="1" t="s">
        <v>38</v>
      </c>
      <c r="E203" s="1" t="s">
        <v>617</v>
      </c>
      <c r="F203" s="11">
        <v>0</v>
      </c>
      <c r="G203" s="11">
        <v>27.9</v>
      </c>
      <c r="H203" s="26" t="str">
        <f>MID(Tabla_Gtos_Ingresos7[[#This Row],[Subcuenta]],1,4)</f>
        <v>7000</v>
      </c>
      <c r="I203" s="27">
        <f>VALUE(MID(Tabla_Gtos_Ingresos7[[#This Row],[4 digitos]],1,3))</f>
        <v>700</v>
      </c>
      <c r="J203" s="27">
        <f>VALUE(MID(Tabla_Gtos_Ingresos7[[#This Row],[3 digitos]],1,2))</f>
        <v>70</v>
      </c>
      <c r="K203" s="28" t="str">
        <f>VLOOKUP(Tabla_Gtos_Ingresos7[[#This Row],[3 digitos]],PGC_Gtos_e_Ingresos[],4,FALSE)</f>
        <v>1a</v>
      </c>
      <c r="L203" s="30" t="str">
        <f>VLOOKUP(Tabla_Gtos_Ingresos7[[#This Row],[Grupo 1]],Tabla3[],4,FALSE)</f>
        <v>1. Importe Neto Cifra de Negocios</v>
      </c>
      <c r="M203" s="30" t="str">
        <f>VLOOKUP(Tabla_Gtos_Ingresos7[[#This Row],[Grupo 1]],Tabla3[],5,FALSE)</f>
        <v>1.a Ventas</v>
      </c>
      <c r="N203" s="28" t="str">
        <f>VLOOKUP(Tabla_Gtos_Ingresos7[[#This Row],[Grupo 1]],Tabla3[],10,FALSE)</f>
        <v>I</v>
      </c>
      <c r="O203" s="28" t="str">
        <f>VLOOKUP(Tabla_Gtos_Ingresos7[[#This Row],[Grupo 1]],Tabla3[],6,FALSE)</f>
        <v>Explotación</v>
      </c>
      <c r="P203" s="28">
        <f>VLOOKUP(Tabla_Gtos_Ingresos7[[#This Row],[Grupo 1]],Tabla3[],2,FALSE)</f>
        <v>1</v>
      </c>
      <c r="Q203" s="29" t="str">
        <f>VLOOKUP(Tabla_Gtos_Ingresos7[[#This Row],[3 digitos]],PGC_Gtos_e_Ingresos[],2,FALSE)</f>
        <v xml:space="preserve"> Ventas de mercaderías</v>
      </c>
      <c r="R203" s="30" t="str">
        <f>Tabla_Gtos_Ingresos7[[#This Row],[3 digitos]]&amp;"/"&amp;Tabla_Gtos_Ingresos7[[#This Row],[Nombre cuenta]]</f>
        <v>700/ Ventas de mercaderías</v>
      </c>
      <c r="S203" s="30">
        <f>YEAR(Tabla_Gtos_Ingresos7[[#This Row],[Fecha]])</f>
        <v>2010</v>
      </c>
      <c r="T203" s="27">
        <f>MONTH(Tabla_Gtos_Ingresos7[[#This Row],[Fecha]])</f>
        <v>12</v>
      </c>
      <c r="U203" s="30">
        <f>ROUNDUP(MONTH(Tabla_Gtos_Ingresos7[[#This Row],[Fecha]])/3, 0)</f>
        <v>4</v>
      </c>
      <c r="V203" s="30">
        <f>(Tabla_Gtos_Ingresos7[[#This Row],[Factor]]*Tabla_Gtos_Ingresos7[[#This Row],[Haber]])+(Tabla_Gtos_Ingresos7[[#This Row],[Factor]]*Tabla_Gtos_Ingresos7[[#This Row],[Debe]])</f>
        <v>27.9</v>
      </c>
      <c r="W203" s="30">
        <f>VLOOKUP(Tabla_Gtos_Ingresos7[[#This Row],[3 digitos]],PGC_Gtos_e_Ingresos[],3,FALSE)</f>
        <v>1</v>
      </c>
    </row>
    <row r="204" spans="1:23" x14ac:dyDescent="0.2">
      <c r="A204" s="1">
        <v>473</v>
      </c>
      <c r="B204" s="12">
        <v>40261</v>
      </c>
      <c r="C204" s="13">
        <v>60200001</v>
      </c>
      <c r="D204" s="9" t="s">
        <v>8</v>
      </c>
      <c r="E204" s="1" t="s">
        <v>9</v>
      </c>
      <c r="F204" s="11">
        <v>27.32</v>
      </c>
      <c r="G204" s="11">
        <v>0</v>
      </c>
      <c r="H204" s="26" t="str">
        <f>MID(Tabla_Gtos_Ingresos7[[#This Row],[Subcuenta]],1,4)</f>
        <v>6020</v>
      </c>
      <c r="I204" s="27">
        <f>VALUE(MID(Tabla_Gtos_Ingresos7[[#This Row],[4 digitos]],1,3))</f>
        <v>602</v>
      </c>
      <c r="J204" s="27">
        <f>VALUE(MID(Tabla_Gtos_Ingresos7[[#This Row],[3 digitos]],1,2))</f>
        <v>60</v>
      </c>
      <c r="K204" s="28" t="str">
        <f>VLOOKUP(Tabla_Gtos_Ingresos7[[#This Row],[3 digitos]],PGC_Gtos_e_Ingresos[],4,FALSE)</f>
        <v>4.b</v>
      </c>
      <c r="L204" s="30" t="str">
        <f>VLOOKUP(Tabla_Gtos_Ingresos7[[#This Row],[Grupo 1]],Tabla3[],4,FALSE)</f>
        <v>4. Aprovisionamientos</v>
      </c>
      <c r="M204" s="30" t="str">
        <f>VLOOKUP(Tabla_Gtos_Ingresos7[[#This Row],[Grupo 1]],Tabla3[],5,FALSE)</f>
        <v>4.b Consumos MP y otros</v>
      </c>
      <c r="N204" s="28" t="str">
        <f>VLOOKUP(Tabla_Gtos_Ingresos7[[#This Row],[Grupo 1]],Tabla3[],10,FALSE)</f>
        <v>G</v>
      </c>
      <c r="O204" s="28" t="str">
        <f>VLOOKUP(Tabla_Gtos_Ingresos7[[#This Row],[Grupo 1]],Tabla3[],6,FALSE)</f>
        <v>Explotación</v>
      </c>
      <c r="P204" s="28">
        <f>VLOOKUP(Tabla_Gtos_Ingresos7[[#This Row],[Grupo 1]],Tabla3[],2,FALSE)</f>
        <v>4</v>
      </c>
      <c r="Q204" s="29" t="str">
        <f>VLOOKUP(Tabla_Gtos_Ingresos7[[#This Row],[3 digitos]],PGC_Gtos_e_Ingresos[],2,FALSE)</f>
        <v xml:space="preserve"> Compras de otros aprovisionamientos</v>
      </c>
      <c r="R204" s="30" t="str">
        <f>Tabla_Gtos_Ingresos7[[#This Row],[3 digitos]]&amp;"/"&amp;Tabla_Gtos_Ingresos7[[#This Row],[Nombre cuenta]]</f>
        <v>602/ Compras de otros aprovisionamientos</v>
      </c>
      <c r="S204" s="30">
        <f>YEAR(Tabla_Gtos_Ingresos7[[#This Row],[Fecha]])</f>
        <v>2010</v>
      </c>
      <c r="T204" s="27">
        <f>MONTH(Tabla_Gtos_Ingresos7[[#This Row],[Fecha]])</f>
        <v>3</v>
      </c>
      <c r="U204" s="30">
        <f>ROUNDUP(MONTH(Tabla_Gtos_Ingresos7[[#This Row],[Fecha]])/3, 0)</f>
        <v>1</v>
      </c>
      <c r="V204" s="30">
        <f>(Tabla_Gtos_Ingresos7[[#This Row],[Factor]]*Tabla_Gtos_Ingresos7[[#This Row],[Haber]])+(Tabla_Gtos_Ingresos7[[#This Row],[Factor]]*Tabla_Gtos_Ingresos7[[#This Row],[Debe]])</f>
        <v>-27.32</v>
      </c>
      <c r="W204" s="30">
        <f>VLOOKUP(Tabla_Gtos_Ingresos7[[#This Row],[3 digitos]],PGC_Gtos_e_Ingresos[],3,FALSE)</f>
        <v>-1</v>
      </c>
    </row>
    <row r="205" spans="1:23" x14ac:dyDescent="0.2">
      <c r="A205" s="1">
        <v>2111</v>
      </c>
      <c r="B205" s="12">
        <v>40445</v>
      </c>
      <c r="C205" s="14">
        <v>62400032</v>
      </c>
      <c r="D205" s="1" t="s">
        <v>16</v>
      </c>
      <c r="E205" s="1" t="s">
        <v>450</v>
      </c>
      <c r="F205" s="11">
        <v>126</v>
      </c>
      <c r="G205" s="11">
        <v>0</v>
      </c>
      <c r="H205" s="26" t="str">
        <f>MID(Tabla_Gtos_Ingresos7[[#This Row],[Subcuenta]],1,4)</f>
        <v>6240</v>
      </c>
      <c r="I205" s="27">
        <f>VALUE(MID(Tabla_Gtos_Ingresos7[[#This Row],[4 digitos]],1,3))</f>
        <v>624</v>
      </c>
      <c r="J205" s="27">
        <f>VALUE(MID(Tabla_Gtos_Ingresos7[[#This Row],[3 digitos]],1,2))</f>
        <v>62</v>
      </c>
      <c r="K205" s="28" t="str">
        <f>VLOOKUP(Tabla_Gtos_Ingresos7[[#This Row],[3 digitos]],PGC_Gtos_e_Ingresos[],4,FALSE)</f>
        <v>7.a</v>
      </c>
      <c r="L205" s="30" t="str">
        <f>VLOOKUP(Tabla_Gtos_Ingresos7[[#This Row],[Grupo 1]],Tabla3[],4,FALSE)</f>
        <v>7. Otros Gastos de Explotación</v>
      </c>
      <c r="M205" s="30" t="str">
        <f>VLOOKUP(Tabla_Gtos_Ingresos7[[#This Row],[Grupo 1]],Tabla3[],5,FALSE)</f>
        <v>7.a Servicios Exteriores</v>
      </c>
      <c r="N205" s="28" t="str">
        <f>VLOOKUP(Tabla_Gtos_Ingresos7[[#This Row],[Grupo 1]],Tabla3[],10,FALSE)</f>
        <v>G</v>
      </c>
      <c r="O205" s="28" t="str">
        <f>VLOOKUP(Tabla_Gtos_Ingresos7[[#This Row],[Grupo 1]],Tabla3[],6,FALSE)</f>
        <v>Explotación</v>
      </c>
      <c r="P205" s="28">
        <f>VLOOKUP(Tabla_Gtos_Ingresos7[[#This Row],[Grupo 1]],Tabla3[],2,FALSE)</f>
        <v>7</v>
      </c>
      <c r="Q205" s="29" t="str">
        <f>VLOOKUP(Tabla_Gtos_Ingresos7[[#This Row],[3 digitos]],PGC_Gtos_e_Ingresos[],2,FALSE)</f>
        <v xml:space="preserve"> Transportes</v>
      </c>
      <c r="R205" s="30" t="str">
        <f>Tabla_Gtos_Ingresos7[[#This Row],[3 digitos]]&amp;"/"&amp;Tabla_Gtos_Ingresos7[[#This Row],[Nombre cuenta]]</f>
        <v>624/ Transportes</v>
      </c>
      <c r="S205" s="30">
        <f>YEAR(Tabla_Gtos_Ingresos7[[#This Row],[Fecha]])</f>
        <v>2010</v>
      </c>
      <c r="T205" s="27">
        <f>MONTH(Tabla_Gtos_Ingresos7[[#This Row],[Fecha]])</f>
        <v>9</v>
      </c>
      <c r="U205" s="30">
        <f>ROUNDUP(MONTH(Tabla_Gtos_Ingresos7[[#This Row],[Fecha]])/3, 0)</f>
        <v>3</v>
      </c>
      <c r="V205" s="30">
        <f>(Tabla_Gtos_Ingresos7[[#This Row],[Factor]]*Tabla_Gtos_Ingresos7[[#This Row],[Haber]])+(Tabla_Gtos_Ingresos7[[#This Row],[Factor]]*Tabla_Gtos_Ingresos7[[#This Row],[Debe]])</f>
        <v>-126</v>
      </c>
      <c r="W205" s="30">
        <f>VLOOKUP(Tabla_Gtos_Ingresos7[[#This Row],[3 digitos]],PGC_Gtos_e_Ingresos[],3,FALSE)</f>
        <v>-1</v>
      </c>
    </row>
    <row r="206" spans="1:23" x14ac:dyDescent="0.2">
      <c r="A206" s="1">
        <v>2409</v>
      </c>
      <c r="B206" s="12">
        <v>40475</v>
      </c>
      <c r="C206" s="14">
        <v>62600000</v>
      </c>
      <c r="D206" s="1" t="s">
        <v>17</v>
      </c>
      <c r="E206" s="1" t="s">
        <v>463</v>
      </c>
      <c r="F206" s="11">
        <v>1.31</v>
      </c>
      <c r="G206" s="11">
        <v>0</v>
      </c>
      <c r="H206" s="26" t="str">
        <f>MID(Tabla_Gtos_Ingresos7[[#This Row],[Subcuenta]],1,4)</f>
        <v>6260</v>
      </c>
      <c r="I206" s="27">
        <f>VALUE(MID(Tabla_Gtos_Ingresos7[[#This Row],[4 digitos]],1,3))</f>
        <v>626</v>
      </c>
      <c r="J206" s="27">
        <f>VALUE(MID(Tabla_Gtos_Ingresos7[[#This Row],[3 digitos]],1,2))</f>
        <v>62</v>
      </c>
      <c r="K206" s="28" t="str">
        <f>VLOOKUP(Tabla_Gtos_Ingresos7[[#This Row],[3 digitos]],PGC_Gtos_e_Ingresos[],4,FALSE)</f>
        <v>7.a</v>
      </c>
      <c r="L206" s="30" t="str">
        <f>VLOOKUP(Tabla_Gtos_Ingresos7[[#This Row],[Grupo 1]],Tabla3[],4,FALSE)</f>
        <v>7. Otros Gastos de Explotación</v>
      </c>
      <c r="M206" s="30" t="str">
        <f>VLOOKUP(Tabla_Gtos_Ingresos7[[#This Row],[Grupo 1]],Tabla3[],5,FALSE)</f>
        <v>7.a Servicios Exteriores</v>
      </c>
      <c r="N206" s="28" t="str">
        <f>VLOOKUP(Tabla_Gtos_Ingresos7[[#This Row],[Grupo 1]],Tabla3[],10,FALSE)</f>
        <v>G</v>
      </c>
      <c r="O206" s="28" t="str">
        <f>VLOOKUP(Tabla_Gtos_Ingresos7[[#This Row],[Grupo 1]],Tabla3[],6,FALSE)</f>
        <v>Explotación</v>
      </c>
      <c r="P206" s="28">
        <f>VLOOKUP(Tabla_Gtos_Ingresos7[[#This Row],[Grupo 1]],Tabla3[],2,FALSE)</f>
        <v>7</v>
      </c>
      <c r="Q206" s="29" t="str">
        <f>VLOOKUP(Tabla_Gtos_Ingresos7[[#This Row],[3 digitos]],PGC_Gtos_e_Ingresos[],2,FALSE)</f>
        <v xml:space="preserve"> Servicios bancarios y similares</v>
      </c>
      <c r="R206" s="30" t="str">
        <f>Tabla_Gtos_Ingresos7[[#This Row],[3 digitos]]&amp;"/"&amp;Tabla_Gtos_Ingresos7[[#This Row],[Nombre cuenta]]</f>
        <v>626/ Servicios bancarios y similares</v>
      </c>
      <c r="S206" s="30">
        <f>YEAR(Tabla_Gtos_Ingresos7[[#This Row],[Fecha]])</f>
        <v>2010</v>
      </c>
      <c r="T206" s="27">
        <f>MONTH(Tabla_Gtos_Ingresos7[[#This Row],[Fecha]])</f>
        <v>10</v>
      </c>
      <c r="U206" s="30">
        <f>ROUNDUP(MONTH(Tabla_Gtos_Ingresos7[[#This Row],[Fecha]])/3, 0)</f>
        <v>4</v>
      </c>
      <c r="V206" s="30">
        <f>(Tabla_Gtos_Ingresos7[[#This Row],[Factor]]*Tabla_Gtos_Ingresos7[[#This Row],[Haber]])+(Tabla_Gtos_Ingresos7[[#This Row],[Factor]]*Tabla_Gtos_Ingresos7[[#This Row],[Debe]])</f>
        <v>-1.31</v>
      </c>
      <c r="W206" s="30">
        <f>VLOOKUP(Tabla_Gtos_Ingresos7[[#This Row],[3 digitos]],PGC_Gtos_e_Ingresos[],3,FALSE)</f>
        <v>-1</v>
      </c>
    </row>
    <row r="207" spans="1:23" x14ac:dyDescent="0.2">
      <c r="A207" s="1">
        <v>2410</v>
      </c>
      <c r="B207" s="12">
        <v>40475</v>
      </c>
      <c r="C207" s="14">
        <v>62600000</v>
      </c>
      <c r="D207" s="1" t="s">
        <v>17</v>
      </c>
      <c r="E207" s="2" t="s">
        <v>925</v>
      </c>
      <c r="F207" s="11">
        <v>1.31</v>
      </c>
      <c r="G207" s="11">
        <v>0</v>
      </c>
      <c r="H207" s="26" t="str">
        <f>MID(Tabla_Gtos_Ingresos7[[#This Row],[Subcuenta]],1,4)</f>
        <v>6260</v>
      </c>
      <c r="I207" s="27">
        <f>VALUE(MID(Tabla_Gtos_Ingresos7[[#This Row],[4 digitos]],1,3))</f>
        <v>626</v>
      </c>
      <c r="J207" s="27">
        <f>VALUE(MID(Tabla_Gtos_Ingresos7[[#This Row],[3 digitos]],1,2))</f>
        <v>62</v>
      </c>
      <c r="K207" s="28" t="str">
        <f>VLOOKUP(Tabla_Gtos_Ingresos7[[#This Row],[3 digitos]],PGC_Gtos_e_Ingresos[],4,FALSE)</f>
        <v>7.a</v>
      </c>
      <c r="L207" s="30" t="str">
        <f>VLOOKUP(Tabla_Gtos_Ingresos7[[#This Row],[Grupo 1]],Tabla3[],4,FALSE)</f>
        <v>7. Otros Gastos de Explotación</v>
      </c>
      <c r="M207" s="30" t="str">
        <f>VLOOKUP(Tabla_Gtos_Ingresos7[[#This Row],[Grupo 1]],Tabla3[],5,FALSE)</f>
        <v>7.a Servicios Exteriores</v>
      </c>
      <c r="N207" s="28" t="str">
        <f>VLOOKUP(Tabla_Gtos_Ingresos7[[#This Row],[Grupo 1]],Tabla3[],10,FALSE)</f>
        <v>G</v>
      </c>
      <c r="O207" s="28" t="str">
        <f>VLOOKUP(Tabla_Gtos_Ingresos7[[#This Row],[Grupo 1]],Tabla3[],6,FALSE)</f>
        <v>Explotación</v>
      </c>
      <c r="P207" s="28">
        <f>VLOOKUP(Tabla_Gtos_Ingresos7[[#This Row],[Grupo 1]],Tabla3[],2,FALSE)</f>
        <v>7</v>
      </c>
      <c r="Q207" s="29" t="str">
        <f>VLOOKUP(Tabla_Gtos_Ingresos7[[#This Row],[3 digitos]],PGC_Gtos_e_Ingresos[],2,FALSE)</f>
        <v xml:space="preserve"> Servicios bancarios y similares</v>
      </c>
      <c r="R207" s="30" t="str">
        <f>Tabla_Gtos_Ingresos7[[#This Row],[3 digitos]]&amp;"/"&amp;Tabla_Gtos_Ingresos7[[#This Row],[Nombre cuenta]]</f>
        <v>626/ Servicios bancarios y similares</v>
      </c>
      <c r="S207" s="30">
        <f>YEAR(Tabla_Gtos_Ingresos7[[#This Row],[Fecha]])</f>
        <v>2010</v>
      </c>
      <c r="T207" s="27">
        <f>MONTH(Tabla_Gtos_Ingresos7[[#This Row],[Fecha]])</f>
        <v>10</v>
      </c>
      <c r="U207" s="30">
        <f>ROUNDUP(MONTH(Tabla_Gtos_Ingresos7[[#This Row],[Fecha]])/3, 0)</f>
        <v>4</v>
      </c>
      <c r="V207" s="30">
        <f>(Tabla_Gtos_Ingresos7[[#This Row],[Factor]]*Tabla_Gtos_Ingresos7[[#This Row],[Haber]])+(Tabla_Gtos_Ingresos7[[#This Row],[Factor]]*Tabla_Gtos_Ingresos7[[#This Row],[Debe]])</f>
        <v>-1.31</v>
      </c>
      <c r="W207" s="30">
        <f>VLOOKUP(Tabla_Gtos_Ingresos7[[#This Row],[3 digitos]],PGC_Gtos_e_Ingresos[],3,FALSE)</f>
        <v>-1</v>
      </c>
    </row>
    <row r="208" spans="1:23" x14ac:dyDescent="0.2">
      <c r="A208" s="1">
        <v>96</v>
      </c>
      <c r="B208" s="12">
        <v>40203</v>
      </c>
      <c r="C208" s="14">
        <v>62900000</v>
      </c>
      <c r="D208" s="1" t="s">
        <v>21</v>
      </c>
      <c r="E208" s="1" t="s">
        <v>503</v>
      </c>
      <c r="F208" s="11">
        <v>530.91999999999996</v>
      </c>
      <c r="G208" s="11">
        <v>0</v>
      </c>
      <c r="H208" s="26" t="str">
        <f>MID(Tabla_Gtos_Ingresos7[[#This Row],[Subcuenta]],1,4)</f>
        <v>6290</v>
      </c>
      <c r="I208" s="27">
        <f>VALUE(MID(Tabla_Gtos_Ingresos7[[#This Row],[4 digitos]],1,3))</f>
        <v>629</v>
      </c>
      <c r="J208" s="27">
        <f>VALUE(MID(Tabla_Gtos_Ingresos7[[#This Row],[3 digitos]],1,2))</f>
        <v>62</v>
      </c>
      <c r="K208" s="28" t="str">
        <f>VLOOKUP(Tabla_Gtos_Ingresos7[[#This Row],[3 digitos]],PGC_Gtos_e_Ingresos[],4,FALSE)</f>
        <v>7.a</v>
      </c>
      <c r="L208" s="30" t="str">
        <f>VLOOKUP(Tabla_Gtos_Ingresos7[[#This Row],[Grupo 1]],Tabla3[],4,FALSE)</f>
        <v>7. Otros Gastos de Explotación</v>
      </c>
      <c r="M208" s="30" t="str">
        <f>VLOOKUP(Tabla_Gtos_Ingresos7[[#This Row],[Grupo 1]],Tabla3[],5,FALSE)</f>
        <v>7.a Servicios Exteriores</v>
      </c>
      <c r="N208" s="28" t="str">
        <f>VLOOKUP(Tabla_Gtos_Ingresos7[[#This Row],[Grupo 1]],Tabla3[],10,FALSE)</f>
        <v>G</v>
      </c>
      <c r="O208" s="28" t="str">
        <f>VLOOKUP(Tabla_Gtos_Ingresos7[[#This Row],[Grupo 1]],Tabla3[],6,FALSE)</f>
        <v>Explotación</v>
      </c>
      <c r="P208" s="28">
        <f>VLOOKUP(Tabla_Gtos_Ingresos7[[#This Row],[Grupo 1]],Tabla3[],2,FALSE)</f>
        <v>7</v>
      </c>
      <c r="Q208" s="29" t="str">
        <f>VLOOKUP(Tabla_Gtos_Ingresos7[[#This Row],[3 digitos]],PGC_Gtos_e_Ingresos[],2,FALSE)</f>
        <v xml:space="preserve"> Otros servicios</v>
      </c>
      <c r="R208" s="30" t="str">
        <f>Tabla_Gtos_Ingresos7[[#This Row],[3 digitos]]&amp;"/"&amp;Tabla_Gtos_Ingresos7[[#This Row],[Nombre cuenta]]</f>
        <v>629/ Otros servicios</v>
      </c>
      <c r="S208" s="30">
        <f>YEAR(Tabla_Gtos_Ingresos7[[#This Row],[Fecha]])</f>
        <v>2010</v>
      </c>
      <c r="T208" s="27">
        <f>MONTH(Tabla_Gtos_Ingresos7[[#This Row],[Fecha]])</f>
        <v>1</v>
      </c>
      <c r="U208" s="30">
        <f>ROUNDUP(MONTH(Tabla_Gtos_Ingresos7[[#This Row],[Fecha]])/3, 0)</f>
        <v>1</v>
      </c>
      <c r="V208" s="30">
        <f>(Tabla_Gtos_Ingresos7[[#This Row],[Factor]]*Tabla_Gtos_Ingresos7[[#This Row],[Haber]])+(Tabla_Gtos_Ingresos7[[#This Row],[Factor]]*Tabla_Gtos_Ingresos7[[#This Row],[Debe]])</f>
        <v>-530.91999999999996</v>
      </c>
      <c r="W208" s="30">
        <f>VLOOKUP(Tabla_Gtos_Ingresos7[[#This Row],[3 digitos]],PGC_Gtos_e_Ingresos[],3,FALSE)</f>
        <v>-1</v>
      </c>
    </row>
    <row r="209" spans="1:23" x14ac:dyDescent="0.2">
      <c r="A209" s="1">
        <v>294</v>
      </c>
      <c r="B209" s="12">
        <v>40234</v>
      </c>
      <c r="C209" s="14">
        <v>62200014</v>
      </c>
      <c r="D209" s="1" t="s">
        <v>14</v>
      </c>
      <c r="E209" s="1" t="s">
        <v>372</v>
      </c>
      <c r="F209" s="11">
        <v>1117.5999999999999</v>
      </c>
      <c r="G209" s="11">
        <v>0</v>
      </c>
      <c r="H209" s="26" t="str">
        <f>MID(Tabla_Gtos_Ingresos7[[#This Row],[Subcuenta]],1,4)</f>
        <v>6220</v>
      </c>
      <c r="I209" s="27">
        <f>VALUE(MID(Tabla_Gtos_Ingresos7[[#This Row],[4 digitos]],1,3))</f>
        <v>622</v>
      </c>
      <c r="J209" s="27">
        <f>VALUE(MID(Tabla_Gtos_Ingresos7[[#This Row],[3 digitos]],1,2))</f>
        <v>62</v>
      </c>
      <c r="K209" s="28" t="str">
        <f>VLOOKUP(Tabla_Gtos_Ingresos7[[#This Row],[3 digitos]],PGC_Gtos_e_Ingresos[],4,FALSE)</f>
        <v>7.a</v>
      </c>
      <c r="L209" s="30" t="str">
        <f>VLOOKUP(Tabla_Gtos_Ingresos7[[#This Row],[Grupo 1]],Tabla3[],4,FALSE)</f>
        <v>7. Otros Gastos de Explotación</v>
      </c>
      <c r="M209" s="30" t="str">
        <f>VLOOKUP(Tabla_Gtos_Ingresos7[[#This Row],[Grupo 1]],Tabla3[],5,FALSE)</f>
        <v>7.a Servicios Exteriores</v>
      </c>
      <c r="N209" s="28" t="str">
        <f>VLOOKUP(Tabla_Gtos_Ingresos7[[#This Row],[Grupo 1]],Tabla3[],10,FALSE)</f>
        <v>G</v>
      </c>
      <c r="O209" s="28" t="str">
        <f>VLOOKUP(Tabla_Gtos_Ingresos7[[#This Row],[Grupo 1]],Tabla3[],6,FALSE)</f>
        <v>Explotación</v>
      </c>
      <c r="P209" s="28">
        <f>VLOOKUP(Tabla_Gtos_Ingresos7[[#This Row],[Grupo 1]],Tabla3[],2,FALSE)</f>
        <v>7</v>
      </c>
      <c r="Q209" s="29" t="str">
        <f>VLOOKUP(Tabla_Gtos_Ingresos7[[#This Row],[3 digitos]],PGC_Gtos_e_Ingresos[],2,FALSE)</f>
        <v xml:space="preserve"> Reparaciones y conservación</v>
      </c>
      <c r="R209" s="30" t="str">
        <f>Tabla_Gtos_Ingresos7[[#This Row],[3 digitos]]&amp;"/"&amp;Tabla_Gtos_Ingresos7[[#This Row],[Nombre cuenta]]</f>
        <v>622/ Reparaciones y conservación</v>
      </c>
      <c r="S209" s="30">
        <f>YEAR(Tabla_Gtos_Ingresos7[[#This Row],[Fecha]])</f>
        <v>2010</v>
      </c>
      <c r="T209" s="27">
        <f>MONTH(Tabla_Gtos_Ingresos7[[#This Row],[Fecha]])</f>
        <v>2</v>
      </c>
      <c r="U209" s="30">
        <f>ROUNDUP(MONTH(Tabla_Gtos_Ingresos7[[#This Row],[Fecha]])/3, 0)</f>
        <v>1</v>
      </c>
      <c r="V209" s="30">
        <f>(Tabla_Gtos_Ingresos7[[#This Row],[Factor]]*Tabla_Gtos_Ingresos7[[#This Row],[Haber]])+(Tabla_Gtos_Ingresos7[[#This Row],[Factor]]*Tabla_Gtos_Ingresos7[[#This Row],[Debe]])</f>
        <v>-1117.5999999999999</v>
      </c>
      <c r="W209" s="30">
        <f>VLOOKUP(Tabla_Gtos_Ingresos7[[#This Row],[3 digitos]],PGC_Gtos_e_Ingresos[],3,FALSE)</f>
        <v>-1</v>
      </c>
    </row>
    <row r="210" spans="1:23" x14ac:dyDescent="0.2">
      <c r="A210" s="1">
        <v>486</v>
      </c>
      <c r="B210" s="12">
        <v>40262</v>
      </c>
      <c r="C210" s="13">
        <v>60200002</v>
      </c>
      <c r="D210" s="9" t="s">
        <v>8</v>
      </c>
      <c r="E210" s="2" t="s">
        <v>280</v>
      </c>
      <c r="F210" s="11">
        <v>279.83</v>
      </c>
      <c r="G210" s="11">
        <v>0</v>
      </c>
      <c r="H210" s="26" t="str">
        <f>MID(Tabla_Gtos_Ingresos7[[#This Row],[Subcuenta]],1,4)</f>
        <v>6020</v>
      </c>
      <c r="I210" s="27">
        <f>VALUE(MID(Tabla_Gtos_Ingresos7[[#This Row],[4 digitos]],1,3))</f>
        <v>602</v>
      </c>
      <c r="J210" s="27">
        <f>VALUE(MID(Tabla_Gtos_Ingresos7[[#This Row],[3 digitos]],1,2))</f>
        <v>60</v>
      </c>
      <c r="K210" s="28" t="str">
        <f>VLOOKUP(Tabla_Gtos_Ingresos7[[#This Row],[3 digitos]],PGC_Gtos_e_Ingresos[],4,FALSE)</f>
        <v>4.b</v>
      </c>
      <c r="L210" s="30" t="str">
        <f>VLOOKUP(Tabla_Gtos_Ingresos7[[#This Row],[Grupo 1]],Tabla3[],4,FALSE)</f>
        <v>4. Aprovisionamientos</v>
      </c>
      <c r="M210" s="30" t="str">
        <f>VLOOKUP(Tabla_Gtos_Ingresos7[[#This Row],[Grupo 1]],Tabla3[],5,FALSE)</f>
        <v>4.b Consumos MP y otros</v>
      </c>
      <c r="N210" s="28" t="str">
        <f>VLOOKUP(Tabla_Gtos_Ingresos7[[#This Row],[Grupo 1]],Tabla3[],10,FALSE)</f>
        <v>G</v>
      </c>
      <c r="O210" s="28" t="str">
        <f>VLOOKUP(Tabla_Gtos_Ingresos7[[#This Row],[Grupo 1]],Tabla3[],6,FALSE)</f>
        <v>Explotación</v>
      </c>
      <c r="P210" s="28">
        <f>VLOOKUP(Tabla_Gtos_Ingresos7[[#This Row],[Grupo 1]],Tabla3[],2,FALSE)</f>
        <v>4</v>
      </c>
      <c r="Q210" s="29" t="str">
        <f>VLOOKUP(Tabla_Gtos_Ingresos7[[#This Row],[3 digitos]],PGC_Gtos_e_Ingresos[],2,FALSE)</f>
        <v xml:space="preserve"> Compras de otros aprovisionamientos</v>
      </c>
      <c r="R210" s="30" t="str">
        <f>Tabla_Gtos_Ingresos7[[#This Row],[3 digitos]]&amp;"/"&amp;Tabla_Gtos_Ingresos7[[#This Row],[Nombre cuenta]]</f>
        <v>602/ Compras de otros aprovisionamientos</v>
      </c>
      <c r="S210" s="30">
        <f>YEAR(Tabla_Gtos_Ingresos7[[#This Row],[Fecha]])</f>
        <v>2010</v>
      </c>
      <c r="T210" s="27">
        <f>MONTH(Tabla_Gtos_Ingresos7[[#This Row],[Fecha]])</f>
        <v>3</v>
      </c>
      <c r="U210" s="30">
        <f>ROUNDUP(MONTH(Tabla_Gtos_Ingresos7[[#This Row],[Fecha]])/3, 0)</f>
        <v>1</v>
      </c>
      <c r="V210" s="30">
        <f>(Tabla_Gtos_Ingresos7[[#This Row],[Factor]]*Tabla_Gtos_Ingresos7[[#This Row],[Haber]])+(Tabla_Gtos_Ingresos7[[#This Row],[Factor]]*Tabla_Gtos_Ingresos7[[#This Row],[Debe]])</f>
        <v>-279.83</v>
      </c>
      <c r="W210" s="30">
        <f>VLOOKUP(Tabla_Gtos_Ingresos7[[#This Row],[3 digitos]],PGC_Gtos_e_Ingresos[],3,FALSE)</f>
        <v>-1</v>
      </c>
    </row>
    <row r="211" spans="1:23" x14ac:dyDescent="0.2">
      <c r="A211" s="1">
        <v>986</v>
      </c>
      <c r="B211" s="12">
        <v>40323</v>
      </c>
      <c r="C211" s="14">
        <v>62200028</v>
      </c>
      <c r="D211" s="1" t="s">
        <v>14</v>
      </c>
      <c r="E211" s="1" t="s">
        <v>15</v>
      </c>
      <c r="F211" s="11">
        <v>605.20000000000005</v>
      </c>
      <c r="G211" s="11">
        <v>0</v>
      </c>
      <c r="H211" s="26" t="str">
        <f>MID(Tabla_Gtos_Ingresos7[[#This Row],[Subcuenta]],1,4)</f>
        <v>6220</v>
      </c>
      <c r="I211" s="27">
        <f>VALUE(MID(Tabla_Gtos_Ingresos7[[#This Row],[4 digitos]],1,3))</f>
        <v>622</v>
      </c>
      <c r="J211" s="27">
        <f>VALUE(MID(Tabla_Gtos_Ingresos7[[#This Row],[3 digitos]],1,2))</f>
        <v>62</v>
      </c>
      <c r="K211" s="28" t="str">
        <f>VLOOKUP(Tabla_Gtos_Ingresos7[[#This Row],[3 digitos]],PGC_Gtos_e_Ingresos[],4,FALSE)</f>
        <v>7.a</v>
      </c>
      <c r="L211" s="30" t="str">
        <f>VLOOKUP(Tabla_Gtos_Ingresos7[[#This Row],[Grupo 1]],Tabla3[],4,FALSE)</f>
        <v>7. Otros Gastos de Explotación</v>
      </c>
      <c r="M211" s="30" t="str">
        <f>VLOOKUP(Tabla_Gtos_Ingresos7[[#This Row],[Grupo 1]],Tabla3[],5,FALSE)</f>
        <v>7.a Servicios Exteriores</v>
      </c>
      <c r="N211" s="28" t="str">
        <f>VLOOKUP(Tabla_Gtos_Ingresos7[[#This Row],[Grupo 1]],Tabla3[],10,FALSE)</f>
        <v>G</v>
      </c>
      <c r="O211" s="28" t="str">
        <f>VLOOKUP(Tabla_Gtos_Ingresos7[[#This Row],[Grupo 1]],Tabla3[],6,FALSE)</f>
        <v>Explotación</v>
      </c>
      <c r="P211" s="28">
        <f>VLOOKUP(Tabla_Gtos_Ingresos7[[#This Row],[Grupo 1]],Tabla3[],2,FALSE)</f>
        <v>7</v>
      </c>
      <c r="Q211" s="29" t="str">
        <f>VLOOKUP(Tabla_Gtos_Ingresos7[[#This Row],[3 digitos]],PGC_Gtos_e_Ingresos[],2,FALSE)</f>
        <v xml:space="preserve"> Reparaciones y conservación</v>
      </c>
      <c r="R211" s="30" t="str">
        <f>Tabla_Gtos_Ingresos7[[#This Row],[3 digitos]]&amp;"/"&amp;Tabla_Gtos_Ingresos7[[#This Row],[Nombre cuenta]]</f>
        <v>622/ Reparaciones y conservación</v>
      </c>
      <c r="S211" s="30">
        <f>YEAR(Tabla_Gtos_Ingresos7[[#This Row],[Fecha]])</f>
        <v>2010</v>
      </c>
      <c r="T211" s="27">
        <f>MONTH(Tabla_Gtos_Ingresos7[[#This Row],[Fecha]])</f>
        <v>5</v>
      </c>
      <c r="U211" s="30">
        <f>ROUNDUP(MONTH(Tabla_Gtos_Ingresos7[[#This Row],[Fecha]])/3, 0)</f>
        <v>2</v>
      </c>
      <c r="V211" s="30">
        <f>(Tabla_Gtos_Ingresos7[[#This Row],[Factor]]*Tabla_Gtos_Ingresos7[[#This Row],[Haber]])+(Tabla_Gtos_Ingresos7[[#This Row],[Factor]]*Tabla_Gtos_Ingresos7[[#This Row],[Debe]])</f>
        <v>-605.20000000000005</v>
      </c>
      <c r="W211" s="30">
        <f>VLOOKUP(Tabla_Gtos_Ingresos7[[#This Row],[3 digitos]],PGC_Gtos_e_Ingresos[],3,FALSE)</f>
        <v>-1</v>
      </c>
    </row>
    <row r="212" spans="1:23" x14ac:dyDescent="0.2">
      <c r="A212" s="1">
        <v>1275</v>
      </c>
      <c r="B212" s="12">
        <v>40354</v>
      </c>
      <c r="C212" s="14">
        <v>62200041</v>
      </c>
      <c r="D212" s="1" t="s">
        <v>14</v>
      </c>
      <c r="E212" s="1" t="s">
        <v>379</v>
      </c>
      <c r="F212" s="11">
        <v>40.92</v>
      </c>
      <c r="G212" s="11">
        <v>0</v>
      </c>
      <c r="H212" s="26" t="str">
        <f>MID(Tabla_Gtos_Ingresos7[[#This Row],[Subcuenta]],1,4)</f>
        <v>6220</v>
      </c>
      <c r="I212" s="27">
        <f>VALUE(MID(Tabla_Gtos_Ingresos7[[#This Row],[4 digitos]],1,3))</f>
        <v>622</v>
      </c>
      <c r="J212" s="27">
        <f>VALUE(MID(Tabla_Gtos_Ingresos7[[#This Row],[3 digitos]],1,2))</f>
        <v>62</v>
      </c>
      <c r="K212" s="28" t="str">
        <f>VLOOKUP(Tabla_Gtos_Ingresos7[[#This Row],[3 digitos]],PGC_Gtos_e_Ingresos[],4,FALSE)</f>
        <v>7.a</v>
      </c>
      <c r="L212" s="30" t="str">
        <f>VLOOKUP(Tabla_Gtos_Ingresos7[[#This Row],[Grupo 1]],Tabla3[],4,FALSE)</f>
        <v>7. Otros Gastos de Explotación</v>
      </c>
      <c r="M212" s="30" t="str">
        <f>VLOOKUP(Tabla_Gtos_Ingresos7[[#This Row],[Grupo 1]],Tabla3[],5,FALSE)</f>
        <v>7.a Servicios Exteriores</v>
      </c>
      <c r="N212" s="28" t="str">
        <f>VLOOKUP(Tabla_Gtos_Ingresos7[[#This Row],[Grupo 1]],Tabla3[],10,FALSE)</f>
        <v>G</v>
      </c>
      <c r="O212" s="28" t="str">
        <f>VLOOKUP(Tabla_Gtos_Ingresos7[[#This Row],[Grupo 1]],Tabla3[],6,FALSE)</f>
        <v>Explotación</v>
      </c>
      <c r="P212" s="28">
        <f>VLOOKUP(Tabla_Gtos_Ingresos7[[#This Row],[Grupo 1]],Tabla3[],2,FALSE)</f>
        <v>7</v>
      </c>
      <c r="Q212" s="29" t="str">
        <f>VLOOKUP(Tabla_Gtos_Ingresos7[[#This Row],[3 digitos]],PGC_Gtos_e_Ingresos[],2,FALSE)</f>
        <v xml:space="preserve"> Reparaciones y conservación</v>
      </c>
      <c r="R212" s="30" t="str">
        <f>Tabla_Gtos_Ingresos7[[#This Row],[3 digitos]]&amp;"/"&amp;Tabla_Gtos_Ingresos7[[#This Row],[Nombre cuenta]]</f>
        <v>622/ Reparaciones y conservación</v>
      </c>
      <c r="S212" s="30">
        <f>YEAR(Tabla_Gtos_Ingresos7[[#This Row],[Fecha]])</f>
        <v>2010</v>
      </c>
      <c r="T212" s="27">
        <f>MONTH(Tabla_Gtos_Ingresos7[[#This Row],[Fecha]])</f>
        <v>6</v>
      </c>
      <c r="U212" s="30">
        <f>ROUNDUP(MONTH(Tabla_Gtos_Ingresos7[[#This Row],[Fecha]])/3, 0)</f>
        <v>2</v>
      </c>
      <c r="V212" s="30">
        <f>(Tabla_Gtos_Ingresos7[[#This Row],[Factor]]*Tabla_Gtos_Ingresos7[[#This Row],[Haber]])+(Tabla_Gtos_Ingresos7[[#This Row],[Factor]]*Tabla_Gtos_Ingresos7[[#This Row],[Debe]])</f>
        <v>-40.92</v>
      </c>
      <c r="W212" s="30">
        <f>VLOOKUP(Tabla_Gtos_Ingresos7[[#This Row],[3 digitos]],PGC_Gtos_e_Ingresos[],3,FALSE)</f>
        <v>-1</v>
      </c>
    </row>
    <row r="213" spans="1:23" x14ac:dyDescent="0.2">
      <c r="A213" s="1">
        <v>1269</v>
      </c>
      <c r="B213" s="12">
        <v>40354</v>
      </c>
      <c r="C213" s="14">
        <v>62900007</v>
      </c>
      <c r="D213" s="1" t="s">
        <v>21</v>
      </c>
      <c r="E213" s="1" t="s">
        <v>383</v>
      </c>
      <c r="F213" s="11">
        <v>587.49</v>
      </c>
      <c r="G213" s="11">
        <v>0</v>
      </c>
      <c r="H213" s="26" t="str">
        <f>MID(Tabla_Gtos_Ingresos7[[#This Row],[Subcuenta]],1,4)</f>
        <v>6290</v>
      </c>
      <c r="I213" s="27">
        <f>VALUE(MID(Tabla_Gtos_Ingresos7[[#This Row],[4 digitos]],1,3))</f>
        <v>629</v>
      </c>
      <c r="J213" s="27">
        <f>VALUE(MID(Tabla_Gtos_Ingresos7[[#This Row],[3 digitos]],1,2))</f>
        <v>62</v>
      </c>
      <c r="K213" s="28" t="str">
        <f>VLOOKUP(Tabla_Gtos_Ingresos7[[#This Row],[3 digitos]],PGC_Gtos_e_Ingresos[],4,FALSE)</f>
        <v>7.a</v>
      </c>
      <c r="L213" s="30" t="str">
        <f>VLOOKUP(Tabla_Gtos_Ingresos7[[#This Row],[Grupo 1]],Tabla3[],4,FALSE)</f>
        <v>7. Otros Gastos de Explotación</v>
      </c>
      <c r="M213" s="30" t="str">
        <f>VLOOKUP(Tabla_Gtos_Ingresos7[[#This Row],[Grupo 1]],Tabla3[],5,FALSE)</f>
        <v>7.a Servicios Exteriores</v>
      </c>
      <c r="N213" s="28" t="str">
        <f>VLOOKUP(Tabla_Gtos_Ingresos7[[#This Row],[Grupo 1]],Tabla3[],10,FALSE)</f>
        <v>G</v>
      </c>
      <c r="O213" s="28" t="str">
        <f>VLOOKUP(Tabla_Gtos_Ingresos7[[#This Row],[Grupo 1]],Tabla3[],6,FALSE)</f>
        <v>Explotación</v>
      </c>
      <c r="P213" s="28">
        <f>VLOOKUP(Tabla_Gtos_Ingresos7[[#This Row],[Grupo 1]],Tabla3[],2,FALSE)</f>
        <v>7</v>
      </c>
      <c r="Q213" s="29" t="str">
        <f>VLOOKUP(Tabla_Gtos_Ingresos7[[#This Row],[3 digitos]],PGC_Gtos_e_Ingresos[],2,FALSE)</f>
        <v xml:space="preserve"> Otros servicios</v>
      </c>
      <c r="R213" s="30" t="str">
        <f>Tabla_Gtos_Ingresos7[[#This Row],[3 digitos]]&amp;"/"&amp;Tabla_Gtos_Ingresos7[[#This Row],[Nombre cuenta]]</f>
        <v>629/ Otros servicios</v>
      </c>
      <c r="S213" s="30">
        <f>YEAR(Tabla_Gtos_Ingresos7[[#This Row],[Fecha]])</f>
        <v>2010</v>
      </c>
      <c r="T213" s="27">
        <f>MONTH(Tabla_Gtos_Ingresos7[[#This Row],[Fecha]])</f>
        <v>6</v>
      </c>
      <c r="U213" s="30">
        <f>ROUNDUP(MONTH(Tabla_Gtos_Ingresos7[[#This Row],[Fecha]])/3, 0)</f>
        <v>2</v>
      </c>
      <c r="V213" s="30">
        <f>(Tabla_Gtos_Ingresos7[[#This Row],[Factor]]*Tabla_Gtos_Ingresos7[[#This Row],[Haber]])+(Tabla_Gtos_Ingresos7[[#This Row],[Factor]]*Tabla_Gtos_Ingresos7[[#This Row],[Debe]])</f>
        <v>-587.49</v>
      </c>
      <c r="W213" s="30">
        <f>VLOOKUP(Tabla_Gtos_Ingresos7[[#This Row],[3 digitos]],PGC_Gtos_e_Ingresos[],3,FALSE)</f>
        <v>-1</v>
      </c>
    </row>
    <row r="214" spans="1:23" x14ac:dyDescent="0.2">
      <c r="A214" s="1">
        <v>1267</v>
      </c>
      <c r="B214" s="12">
        <v>40354</v>
      </c>
      <c r="C214" s="14">
        <v>70000101</v>
      </c>
      <c r="D214" s="1" t="s">
        <v>38</v>
      </c>
      <c r="E214" s="1" t="s">
        <v>351</v>
      </c>
      <c r="F214" s="11">
        <v>0</v>
      </c>
      <c r="G214" s="11">
        <v>11558.82</v>
      </c>
      <c r="H214" s="26" t="str">
        <f>MID(Tabla_Gtos_Ingresos7[[#This Row],[Subcuenta]],1,4)</f>
        <v>7000</v>
      </c>
      <c r="I214" s="27">
        <f>VALUE(MID(Tabla_Gtos_Ingresos7[[#This Row],[4 digitos]],1,3))</f>
        <v>700</v>
      </c>
      <c r="J214" s="27">
        <f>VALUE(MID(Tabla_Gtos_Ingresos7[[#This Row],[3 digitos]],1,2))</f>
        <v>70</v>
      </c>
      <c r="K214" s="28" t="str">
        <f>VLOOKUP(Tabla_Gtos_Ingresos7[[#This Row],[3 digitos]],PGC_Gtos_e_Ingresos[],4,FALSE)</f>
        <v>1a</v>
      </c>
      <c r="L214" s="30" t="str">
        <f>VLOOKUP(Tabla_Gtos_Ingresos7[[#This Row],[Grupo 1]],Tabla3[],4,FALSE)</f>
        <v>1. Importe Neto Cifra de Negocios</v>
      </c>
      <c r="M214" s="30" t="str">
        <f>VLOOKUP(Tabla_Gtos_Ingresos7[[#This Row],[Grupo 1]],Tabla3[],5,FALSE)</f>
        <v>1.a Ventas</v>
      </c>
      <c r="N214" s="28" t="str">
        <f>VLOOKUP(Tabla_Gtos_Ingresos7[[#This Row],[Grupo 1]],Tabla3[],10,FALSE)</f>
        <v>I</v>
      </c>
      <c r="O214" s="28" t="str">
        <f>VLOOKUP(Tabla_Gtos_Ingresos7[[#This Row],[Grupo 1]],Tabla3[],6,FALSE)</f>
        <v>Explotación</v>
      </c>
      <c r="P214" s="28">
        <f>VLOOKUP(Tabla_Gtos_Ingresos7[[#This Row],[Grupo 1]],Tabla3[],2,FALSE)</f>
        <v>1</v>
      </c>
      <c r="Q214" s="29" t="str">
        <f>VLOOKUP(Tabla_Gtos_Ingresos7[[#This Row],[3 digitos]],PGC_Gtos_e_Ingresos[],2,FALSE)</f>
        <v xml:space="preserve"> Ventas de mercaderías</v>
      </c>
      <c r="R214" s="30" t="str">
        <f>Tabla_Gtos_Ingresos7[[#This Row],[3 digitos]]&amp;"/"&amp;Tabla_Gtos_Ingresos7[[#This Row],[Nombre cuenta]]</f>
        <v>700/ Ventas de mercaderías</v>
      </c>
      <c r="S214" s="30">
        <f>YEAR(Tabla_Gtos_Ingresos7[[#This Row],[Fecha]])</f>
        <v>2010</v>
      </c>
      <c r="T214" s="27">
        <f>MONTH(Tabla_Gtos_Ingresos7[[#This Row],[Fecha]])</f>
        <v>6</v>
      </c>
      <c r="U214" s="30">
        <f>ROUNDUP(MONTH(Tabla_Gtos_Ingresos7[[#This Row],[Fecha]])/3, 0)</f>
        <v>2</v>
      </c>
      <c r="V214" s="30">
        <f>(Tabla_Gtos_Ingresos7[[#This Row],[Factor]]*Tabla_Gtos_Ingresos7[[#This Row],[Haber]])+(Tabla_Gtos_Ingresos7[[#This Row],[Factor]]*Tabla_Gtos_Ingresos7[[#This Row],[Debe]])</f>
        <v>11558.82</v>
      </c>
      <c r="W214" s="30">
        <f>VLOOKUP(Tabla_Gtos_Ingresos7[[#This Row],[3 digitos]],PGC_Gtos_e_Ingresos[],3,FALSE)</f>
        <v>1</v>
      </c>
    </row>
    <row r="215" spans="1:23" x14ac:dyDescent="0.2">
      <c r="A215" s="1">
        <v>1584</v>
      </c>
      <c r="B215" s="12">
        <v>40384</v>
      </c>
      <c r="C215" s="14">
        <v>70000121</v>
      </c>
      <c r="D215" s="1" t="s">
        <v>38</v>
      </c>
      <c r="E215" s="1" t="s">
        <v>340</v>
      </c>
      <c r="F215" s="11">
        <v>0</v>
      </c>
      <c r="G215" s="11">
        <v>7325.91</v>
      </c>
      <c r="H215" s="26" t="str">
        <f>MID(Tabla_Gtos_Ingresos7[[#This Row],[Subcuenta]],1,4)</f>
        <v>7000</v>
      </c>
      <c r="I215" s="27">
        <f>VALUE(MID(Tabla_Gtos_Ingresos7[[#This Row],[4 digitos]],1,3))</f>
        <v>700</v>
      </c>
      <c r="J215" s="27">
        <f>VALUE(MID(Tabla_Gtos_Ingresos7[[#This Row],[3 digitos]],1,2))</f>
        <v>70</v>
      </c>
      <c r="K215" s="28" t="str">
        <f>VLOOKUP(Tabla_Gtos_Ingresos7[[#This Row],[3 digitos]],PGC_Gtos_e_Ingresos[],4,FALSE)</f>
        <v>1a</v>
      </c>
      <c r="L215" s="30" t="str">
        <f>VLOOKUP(Tabla_Gtos_Ingresos7[[#This Row],[Grupo 1]],Tabla3[],4,FALSE)</f>
        <v>1. Importe Neto Cifra de Negocios</v>
      </c>
      <c r="M215" s="30" t="str">
        <f>VLOOKUP(Tabla_Gtos_Ingresos7[[#This Row],[Grupo 1]],Tabla3[],5,FALSE)</f>
        <v>1.a Ventas</v>
      </c>
      <c r="N215" s="28" t="str">
        <f>VLOOKUP(Tabla_Gtos_Ingresos7[[#This Row],[Grupo 1]],Tabla3[],10,FALSE)</f>
        <v>I</v>
      </c>
      <c r="O215" s="28" t="str">
        <f>VLOOKUP(Tabla_Gtos_Ingresos7[[#This Row],[Grupo 1]],Tabla3[],6,FALSE)</f>
        <v>Explotación</v>
      </c>
      <c r="P215" s="28">
        <f>VLOOKUP(Tabla_Gtos_Ingresos7[[#This Row],[Grupo 1]],Tabla3[],2,FALSE)</f>
        <v>1</v>
      </c>
      <c r="Q215" s="29" t="str">
        <f>VLOOKUP(Tabla_Gtos_Ingresos7[[#This Row],[3 digitos]],PGC_Gtos_e_Ingresos[],2,FALSE)</f>
        <v xml:space="preserve"> Ventas de mercaderías</v>
      </c>
      <c r="R215" s="30" t="str">
        <f>Tabla_Gtos_Ingresos7[[#This Row],[3 digitos]]&amp;"/"&amp;Tabla_Gtos_Ingresos7[[#This Row],[Nombre cuenta]]</f>
        <v>700/ Ventas de mercaderías</v>
      </c>
      <c r="S215" s="30">
        <f>YEAR(Tabla_Gtos_Ingresos7[[#This Row],[Fecha]])</f>
        <v>2010</v>
      </c>
      <c r="T215" s="27">
        <f>MONTH(Tabla_Gtos_Ingresos7[[#This Row],[Fecha]])</f>
        <v>7</v>
      </c>
      <c r="U215" s="30">
        <f>ROUNDUP(MONTH(Tabla_Gtos_Ingresos7[[#This Row],[Fecha]])/3, 0)</f>
        <v>3</v>
      </c>
      <c r="V215" s="30">
        <f>(Tabla_Gtos_Ingresos7[[#This Row],[Factor]]*Tabla_Gtos_Ingresos7[[#This Row],[Haber]])+(Tabla_Gtos_Ingresos7[[#This Row],[Factor]]*Tabla_Gtos_Ingresos7[[#This Row],[Debe]])</f>
        <v>7325.91</v>
      </c>
      <c r="W215" s="30">
        <f>VLOOKUP(Tabla_Gtos_Ingresos7[[#This Row],[3 digitos]],PGC_Gtos_e_Ingresos[],3,FALSE)</f>
        <v>1</v>
      </c>
    </row>
    <row r="216" spans="1:23" x14ac:dyDescent="0.2">
      <c r="A216" s="1">
        <v>1585</v>
      </c>
      <c r="B216" s="12">
        <v>40384</v>
      </c>
      <c r="C216" s="14">
        <v>70000122</v>
      </c>
      <c r="D216" s="1" t="s">
        <v>38</v>
      </c>
      <c r="E216" s="1" t="s">
        <v>274</v>
      </c>
      <c r="F216" s="11">
        <v>0</v>
      </c>
      <c r="G216" s="11">
        <v>1361.4</v>
      </c>
      <c r="H216" s="26" t="str">
        <f>MID(Tabla_Gtos_Ingresos7[[#This Row],[Subcuenta]],1,4)</f>
        <v>7000</v>
      </c>
      <c r="I216" s="27">
        <f>VALUE(MID(Tabla_Gtos_Ingresos7[[#This Row],[4 digitos]],1,3))</f>
        <v>700</v>
      </c>
      <c r="J216" s="27">
        <f>VALUE(MID(Tabla_Gtos_Ingresos7[[#This Row],[3 digitos]],1,2))</f>
        <v>70</v>
      </c>
      <c r="K216" s="28" t="str">
        <f>VLOOKUP(Tabla_Gtos_Ingresos7[[#This Row],[3 digitos]],PGC_Gtos_e_Ingresos[],4,FALSE)</f>
        <v>1a</v>
      </c>
      <c r="L216" s="30" t="str">
        <f>VLOOKUP(Tabla_Gtos_Ingresos7[[#This Row],[Grupo 1]],Tabla3[],4,FALSE)</f>
        <v>1. Importe Neto Cifra de Negocios</v>
      </c>
      <c r="M216" s="30" t="str">
        <f>VLOOKUP(Tabla_Gtos_Ingresos7[[#This Row],[Grupo 1]],Tabla3[],5,FALSE)</f>
        <v>1.a Ventas</v>
      </c>
      <c r="N216" s="28" t="str">
        <f>VLOOKUP(Tabla_Gtos_Ingresos7[[#This Row],[Grupo 1]],Tabla3[],10,FALSE)</f>
        <v>I</v>
      </c>
      <c r="O216" s="28" t="str">
        <f>VLOOKUP(Tabla_Gtos_Ingresos7[[#This Row],[Grupo 1]],Tabla3[],6,FALSE)</f>
        <v>Explotación</v>
      </c>
      <c r="P216" s="28">
        <f>VLOOKUP(Tabla_Gtos_Ingresos7[[#This Row],[Grupo 1]],Tabla3[],2,FALSE)</f>
        <v>1</v>
      </c>
      <c r="Q216" s="29" t="str">
        <f>VLOOKUP(Tabla_Gtos_Ingresos7[[#This Row],[3 digitos]],PGC_Gtos_e_Ingresos[],2,FALSE)</f>
        <v xml:space="preserve"> Ventas de mercaderías</v>
      </c>
      <c r="R216" s="30" t="str">
        <f>Tabla_Gtos_Ingresos7[[#This Row],[3 digitos]]&amp;"/"&amp;Tabla_Gtos_Ingresos7[[#This Row],[Nombre cuenta]]</f>
        <v>700/ Ventas de mercaderías</v>
      </c>
      <c r="S216" s="30">
        <f>YEAR(Tabla_Gtos_Ingresos7[[#This Row],[Fecha]])</f>
        <v>2010</v>
      </c>
      <c r="T216" s="27">
        <f>MONTH(Tabla_Gtos_Ingresos7[[#This Row],[Fecha]])</f>
        <v>7</v>
      </c>
      <c r="U216" s="30">
        <f>ROUNDUP(MONTH(Tabla_Gtos_Ingresos7[[#This Row],[Fecha]])/3, 0)</f>
        <v>3</v>
      </c>
      <c r="V216" s="30">
        <f>(Tabla_Gtos_Ingresos7[[#This Row],[Factor]]*Tabla_Gtos_Ingresos7[[#This Row],[Haber]])+(Tabla_Gtos_Ingresos7[[#This Row],[Factor]]*Tabla_Gtos_Ingresos7[[#This Row],[Debe]])</f>
        <v>1361.4</v>
      </c>
      <c r="W216" s="30">
        <f>VLOOKUP(Tabla_Gtos_Ingresos7[[#This Row],[3 digitos]],PGC_Gtos_e_Ingresos[],3,FALSE)</f>
        <v>1</v>
      </c>
    </row>
    <row r="217" spans="1:23" x14ac:dyDescent="0.2">
      <c r="A217" s="1">
        <v>1586</v>
      </c>
      <c r="B217" s="12">
        <v>40384</v>
      </c>
      <c r="C217" s="14">
        <v>70000123</v>
      </c>
      <c r="D217" s="1" t="s">
        <v>38</v>
      </c>
      <c r="E217" s="1" t="s">
        <v>275</v>
      </c>
      <c r="F217" s="11">
        <v>0</v>
      </c>
      <c r="G217" s="11">
        <v>1727</v>
      </c>
      <c r="H217" s="26" t="str">
        <f>MID(Tabla_Gtos_Ingresos7[[#This Row],[Subcuenta]],1,4)</f>
        <v>7000</v>
      </c>
      <c r="I217" s="27">
        <f>VALUE(MID(Tabla_Gtos_Ingresos7[[#This Row],[4 digitos]],1,3))</f>
        <v>700</v>
      </c>
      <c r="J217" s="27">
        <f>VALUE(MID(Tabla_Gtos_Ingresos7[[#This Row],[3 digitos]],1,2))</f>
        <v>70</v>
      </c>
      <c r="K217" s="28" t="str">
        <f>VLOOKUP(Tabla_Gtos_Ingresos7[[#This Row],[3 digitos]],PGC_Gtos_e_Ingresos[],4,FALSE)</f>
        <v>1a</v>
      </c>
      <c r="L217" s="30" t="str">
        <f>VLOOKUP(Tabla_Gtos_Ingresos7[[#This Row],[Grupo 1]],Tabla3[],4,FALSE)</f>
        <v>1. Importe Neto Cifra de Negocios</v>
      </c>
      <c r="M217" s="30" t="str">
        <f>VLOOKUP(Tabla_Gtos_Ingresos7[[#This Row],[Grupo 1]],Tabla3[],5,FALSE)</f>
        <v>1.a Ventas</v>
      </c>
      <c r="N217" s="28" t="str">
        <f>VLOOKUP(Tabla_Gtos_Ingresos7[[#This Row],[Grupo 1]],Tabla3[],10,FALSE)</f>
        <v>I</v>
      </c>
      <c r="O217" s="28" t="str">
        <f>VLOOKUP(Tabla_Gtos_Ingresos7[[#This Row],[Grupo 1]],Tabla3[],6,FALSE)</f>
        <v>Explotación</v>
      </c>
      <c r="P217" s="28">
        <f>VLOOKUP(Tabla_Gtos_Ingresos7[[#This Row],[Grupo 1]],Tabla3[],2,FALSE)</f>
        <v>1</v>
      </c>
      <c r="Q217" s="29" t="str">
        <f>VLOOKUP(Tabla_Gtos_Ingresos7[[#This Row],[3 digitos]],PGC_Gtos_e_Ingresos[],2,FALSE)</f>
        <v xml:space="preserve"> Ventas de mercaderías</v>
      </c>
      <c r="R217" s="30" t="str">
        <f>Tabla_Gtos_Ingresos7[[#This Row],[3 digitos]]&amp;"/"&amp;Tabla_Gtos_Ingresos7[[#This Row],[Nombre cuenta]]</f>
        <v>700/ Ventas de mercaderías</v>
      </c>
      <c r="S217" s="30">
        <f>YEAR(Tabla_Gtos_Ingresos7[[#This Row],[Fecha]])</f>
        <v>2010</v>
      </c>
      <c r="T217" s="27">
        <f>MONTH(Tabla_Gtos_Ingresos7[[#This Row],[Fecha]])</f>
        <v>7</v>
      </c>
      <c r="U217" s="30">
        <f>ROUNDUP(MONTH(Tabla_Gtos_Ingresos7[[#This Row],[Fecha]])/3, 0)</f>
        <v>3</v>
      </c>
      <c r="V217" s="30">
        <f>(Tabla_Gtos_Ingresos7[[#This Row],[Factor]]*Tabla_Gtos_Ingresos7[[#This Row],[Haber]])+(Tabla_Gtos_Ingresos7[[#This Row],[Factor]]*Tabla_Gtos_Ingresos7[[#This Row],[Debe]])</f>
        <v>1727</v>
      </c>
      <c r="W217" s="30">
        <f>VLOOKUP(Tabla_Gtos_Ingresos7[[#This Row],[3 digitos]],PGC_Gtos_e_Ingresos[],3,FALSE)</f>
        <v>1</v>
      </c>
    </row>
    <row r="218" spans="1:23" x14ac:dyDescent="0.2">
      <c r="A218" s="1">
        <v>1587</v>
      </c>
      <c r="B218" s="12">
        <v>40384</v>
      </c>
      <c r="C218" s="14">
        <v>70000124</v>
      </c>
      <c r="D218" s="1" t="s">
        <v>38</v>
      </c>
      <c r="E218" s="1" t="s">
        <v>234</v>
      </c>
      <c r="F218" s="11">
        <v>0</v>
      </c>
      <c r="G218" s="11">
        <v>1778.17</v>
      </c>
      <c r="H218" s="26" t="str">
        <f>MID(Tabla_Gtos_Ingresos7[[#This Row],[Subcuenta]],1,4)</f>
        <v>7000</v>
      </c>
      <c r="I218" s="27">
        <f>VALUE(MID(Tabla_Gtos_Ingresos7[[#This Row],[4 digitos]],1,3))</f>
        <v>700</v>
      </c>
      <c r="J218" s="27">
        <f>VALUE(MID(Tabla_Gtos_Ingresos7[[#This Row],[3 digitos]],1,2))</f>
        <v>70</v>
      </c>
      <c r="K218" s="28" t="str">
        <f>VLOOKUP(Tabla_Gtos_Ingresos7[[#This Row],[3 digitos]],PGC_Gtos_e_Ingresos[],4,FALSE)</f>
        <v>1a</v>
      </c>
      <c r="L218" s="30" t="str">
        <f>VLOOKUP(Tabla_Gtos_Ingresos7[[#This Row],[Grupo 1]],Tabla3[],4,FALSE)</f>
        <v>1. Importe Neto Cifra de Negocios</v>
      </c>
      <c r="M218" s="30" t="str">
        <f>VLOOKUP(Tabla_Gtos_Ingresos7[[#This Row],[Grupo 1]],Tabla3[],5,FALSE)</f>
        <v>1.a Ventas</v>
      </c>
      <c r="N218" s="28" t="str">
        <f>VLOOKUP(Tabla_Gtos_Ingresos7[[#This Row],[Grupo 1]],Tabla3[],10,FALSE)</f>
        <v>I</v>
      </c>
      <c r="O218" s="28" t="str">
        <f>VLOOKUP(Tabla_Gtos_Ingresos7[[#This Row],[Grupo 1]],Tabla3[],6,FALSE)</f>
        <v>Explotación</v>
      </c>
      <c r="P218" s="28">
        <f>VLOOKUP(Tabla_Gtos_Ingresos7[[#This Row],[Grupo 1]],Tabla3[],2,FALSE)</f>
        <v>1</v>
      </c>
      <c r="Q218" s="29" t="str">
        <f>VLOOKUP(Tabla_Gtos_Ingresos7[[#This Row],[3 digitos]],PGC_Gtos_e_Ingresos[],2,FALSE)</f>
        <v xml:space="preserve"> Ventas de mercaderías</v>
      </c>
      <c r="R218" s="30" t="str">
        <f>Tabla_Gtos_Ingresos7[[#This Row],[3 digitos]]&amp;"/"&amp;Tabla_Gtos_Ingresos7[[#This Row],[Nombre cuenta]]</f>
        <v>700/ Ventas de mercaderías</v>
      </c>
      <c r="S218" s="30">
        <f>YEAR(Tabla_Gtos_Ingresos7[[#This Row],[Fecha]])</f>
        <v>2010</v>
      </c>
      <c r="T218" s="27">
        <f>MONTH(Tabla_Gtos_Ingresos7[[#This Row],[Fecha]])</f>
        <v>7</v>
      </c>
      <c r="U218" s="30">
        <f>ROUNDUP(MONTH(Tabla_Gtos_Ingresos7[[#This Row],[Fecha]])/3, 0)</f>
        <v>3</v>
      </c>
      <c r="V218" s="30">
        <f>(Tabla_Gtos_Ingresos7[[#This Row],[Factor]]*Tabla_Gtos_Ingresos7[[#This Row],[Haber]])+(Tabla_Gtos_Ingresos7[[#This Row],[Factor]]*Tabla_Gtos_Ingresos7[[#This Row],[Debe]])</f>
        <v>1778.17</v>
      </c>
      <c r="W218" s="30">
        <f>VLOOKUP(Tabla_Gtos_Ingresos7[[#This Row],[3 digitos]],PGC_Gtos_e_Ingresos[],3,FALSE)</f>
        <v>1</v>
      </c>
    </row>
    <row r="219" spans="1:23" x14ac:dyDescent="0.2">
      <c r="A219" s="1">
        <v>1588</v>
      </c>
      <c r="B219" s="12">
        <v>40384</v>
      </c>
      <c r="C219" s="14">
        <v>70000125</v>
      </c>
      <c r="D219" s="1" t="s">
        <v>38</v>
      </c>
      <c r="E219" s="1" t="s">
        <v>309</v>
      </c>
      <c r="F219" s="11">
        <v>0</v>
      </c>
      <c r="G219" s="11">
        <v>1672.29</v>
      </c>
      <c r="H219" s="26" t="str">
        <f>MID(Tabla_Gtos_Ingresos7[[#This Row],[Subcuenta]],1,4)</f>
        <v>7000</v>
      </c>
      <c r="I219" s="27">
        <f>VALUE(MID(Tabla_Gtos_Ingresos7[[#This Row],[4 digitos]],1,3))</f>
        <v>700</v>
      </c>
      <c r="J219" s="27">
        <f>VALUE(MID(Tabla_Gtos_Ingresos7[[#This Row],[3 digitos]],1,2))</f>
        <v>70</v>
      </c>
      <c r="K219" s="28" t="str">
        <f>VLOOKUP(Tabla_Gtos_Ingresos7[[#This Row],[3 digitos]],PGC_Gtos_e_Ingresos[],4,FALSE)</f>
        <v>1a</v>
      </c>
      <c r="L219" s="30" t="str">
        <f>VLOOKUP(Tabla_Gtos_Ingresos7[[#This Row],[Grupo 1]],Tabla3[],4,FALSE)</f>
        <v>1. Importe Neto Cifra de Negocios</v>
      </c>
      <c r="M219" s="30" t="str">
        <f>VLOOKUP(Tabla_Gtos_Ingresos7[[#This Row],[Grupo 1]],Tabla3[],5,FALSE)</f>
        <v>1.a Ventas</v>
      </c>
      <c r="N219" s="28" t="str">
        <f>VLOOKUP(Tabla_Gtos_Ingresos7[[#This Row],[Grupo 1]],Tabla3[],10,FALSE)</f>
        <v>I</v>
      </c>
      <c r="O219" s="28" t="str">
        <f>VLOOKUP(Tabla_Gtos_Ingresos7[[#This Row],[Grupo 1]],Tabla3[],6,FALSE)</f>
        <v>Explotación</v>
      </c>
      <c r="P219" s="28">
        <f>VLOOKUP(Tabla_Gtos_Ingresos7[[#This Row],[Grupo 1]],Tabla3[],2,FALSE)</f>
        <v>1</v>
      </c>
      <c r="Q219" s="29" t="str">
        <f>VLOOKUP(Tabla_Gtos_Ingresos7[[#This Row],[3 digitos]],PGC_Gtos_e_Ingresos[],2,FALSE)</f>
        <v xml:space="preserve"> Ventas de mercaderías</v>
      </c>
      <c r="R219" s="30" t="str">
        <f>Tabla_Gtos_Ingresos7[[#This Row],[3 digitos]]&amp;"/"&amp;Tabla_Gtos_Ingresos7[[#This Row],[Nombre cuenta]]</f>
        <v>700/ Ventas de mercaderías</v>
      </c>
      <c r="S219" s="30">
        <f>YEAR(Tabla_Gtos_Ingresos7[[#This Row],[Fecha]])</f>
        <v>2010</v>
      </c>
      <c r="T219" s="27">
        <f>MONTH(Tabla_Gtos_Ingresos7[[#This Row],[Fecha]])</f>
        <v>7</v>
      </c>
      <c r="U219" s="30">
        <f>ROUNDUP(MONTH(Tabla_Gtos_Ingresos7[[#This Row],[Fecha]])/3, 0)</f>
        <v>3</v>
      </c>
      <c r="V219" s="30">
        <f>(Tabla_Gtos_Ingresos7[[#This Row],[Factor]]*Tabla_Gtos_Ingresos7[[#This Row],[Haber]])+(Tabla_Gtos_Ingresos7[[#This Row],[Factor]]*Tabla_Gtos_Ingresos7[[#This Row],[Debe]])</f>
        <v>1672.29</v>
      </c>
      <c r="W219" s="30">
        <f>VLOOKUP(Tabla_Gtos_Ingresos7[[#This Row],[3 digitos]],PGC_Gtos_e_Ingresos[],3,FALSE)</f>
        <v>1</v>
      </c>
    </row>
    <row r="220" spans="1:23" x14ac:dyDescent="0.2">
      <c r="A220" s="1">
        <v>1589</v>
      </c>
      <c r="B220" s="12">
        <v>40384</v>
      </c>
      <c r="C220" s="14">
        <v>70000126</v>
      </c>
      <c r="D220" s="1" t="s">
        <v>38</v>
      </c>
      <c r="E220" s="1" t="s">
        <v>604</v>
      </c>
      <c r="F220" s="11">
        <v>0</v>
      </c>
      <c r="G220" s="11">
        <v>127.11</v>
      </c>
      <c r="H220" s="26" t="str">
        <f>MID(Tabla_Gtos_Ingresos7[[#This Row],[Subcuenta]],1,4)</f>
        <v>7000</v>
      </c>
      <c r="I220" s="27">
        <f>VALUE(MID(Tabla_Gtos_Ingresos7[[#This Row],[4 digitos]],1,3))</f>
        <v>700</v>
      </c>
      <c r="J220" s="27">
        <f>VALUE(MID(Tabla_Gtos_Ingresos7[[#This Row],[3 digitos]],1,2))</f>
        <v>70</v>
      </c>
      <c r="K220" s="28" t="str">
        <f>VLOOKUP(Tabla_Gtos_Ingresos7[[#This Row],[3 digitos]],PGC_Gtos_e_Ingresos[],4,FALSE)</f>
        <v>1a</v>
      </c>
      <c r="L220" s="30" t="str">
        <f>VLOOKUP(Tabla_Gtos_Ingresos7[[#This Row],[Grupo 1]],Tabla3[],4,FALSE)</f>
        <v>1. Importe Neto Cifra de Negocios</v>
      </c>
      <c r="M220" s="30" t="str">
        <f>VLOOKUP(Tabla_Gtos_Ingresos7[[#This Row],[Grupo 1]],Tabla3[],5,FALSE)</f>
        <v>1.a Ventas</v>
      </c>
      <c r="N220" s="28" t="str">
        <f>VLOOKUP(Tabla_Gtos_Ingresos7[[#This Row],[Grupo 1]],Tabla3[],10,FALSE)</f>
        <v>I</v>
      </c>
      <c r="O220" s="28" t="str">
        <f>VLOOKUP(Tabla_Gtos_Ingresos7[[#This Row],[Grupo 1]],Tabla3[],6,FALSE)</f>
        <v>Explotación</v>
      </c>
      <c r="P220" s="28">
        <f>VLOOKUP(Tabla_Gtos_Ingresos7[[#This Row],[Grupo 1]],Tabla3[],2,FALSE)</f>
        <v>1</v>
      </c>
      <c r="Q220" s="29" t="str">
        <f>VLOOKUP(Tabla_Gtos_Ingresos7[[#This Row],[3 digitos]],PGC_Gtos_e_Ingresos[],2,FALSE)</f>
        <v xml:space="preserve"> Ventas de mercaderías</v>
      </c>
      <c r="R220" s="30" t="str">
        <f>Tabla_Gtos_Ingresos7[[#This Row],[3 digitos]]&amp;"/"&amp;Tabla_Gtos_Ingresos7[[#This Row],[Nombre cuenta]]</f>
        <v>700/ Ventas de mercaderías</v>
      </c>
      <c r="S220" s="30">
        <f>YEAR(Tabla_Gtos_Ingresos7[[#This Row],[Fecha]])</f>
        <v>2010</v>
      </c>
      <c r="T220" s="27">
        <f>MONTH(Tabla_Gtos_Ingresos7[[#This Row],[Fecha]])</f>
        <v>7</v>
      </c>
      <c r="U220" s="30">
        <f>ROUNDUP(MONTH(Tabla_Gtos_Ingresos7[[#This Row],[Fecha]])/3, 0)</f>
        <v>3</v>
      </c>
      <c r="V220" s="30">
        <f>(Tabla_Gtos_Ingresos7[[#This Row],[Factor]]*Tabla_Gtos_Ingresos7[[#This Row],[Haber]])+(Tabla_Gtos_Ingresos7[[#This Row],[Factor]]*Tabla_Gtos_Ingresos7[[#This Row],[Debe]])</f>
        <v>127.11</v>
      </c>
      <c r="W220" s="30">
        <f>VLOOKUP(Tabla_Gtos_Ingresos7[[#This Row],[3 digitos]],PGC_Gtos_e_Ingresos[],3,FALSE)</f>
        <v>1</v>
      </c>
    </row>
    <row r="221" spans="1:23" x14ac:dyDescent="0.2">
      <c r="A221" s="1">
        <v>1590</v>
      </c>
      <c r="B221" s="12">
        <v>40384</v>
      </c>
      <c r="C221" s="14">
        <v>70000127</v>
      </c>
      <c r="D221" s="1" t="s">
        <v>38</v>
      </c>
      <c r="E221" s="1" t="s">
        <v>413</v>
      </c>
      <c r="F221" s="11">
        <v>0</v>
      </c>
      <c r="G221" s="11">
        <v>1354.42</v>
      </c>
      <c r="H221" s="26" t="str">
        <f>MID(Tabla_Gtos_Ingresos7[[#This Row],[Subcuenta]],1,4)</f>
        <v>7000</v>
      </c>
      <c r="I221" s="27">
        <f>VALUE(MID(Tabla_Gtos_Ingresos7[[#This Row],[4 digitos]],1,3))</f>
        <v>700</v>
      </c>
      <c r="J221" s="27">
        <f>VALUE(MID(Tabla_Gtos_Ingresos7[[#This Row],[3 digitos]],1,2))</f>
        <v>70</v>
      </c>
      <c r="K221" s="28" t="str">
        <f>VLOOKUP(Tabla_Gtos_Ingresos7[[#This Row],[3 digitos]],PGC_Gtos_e_Ingresos[],4,FALSE)</f>
        <v>1a</v>
      </c>
      <c r="L221" s="30" t="str">
        <f>VLOOKUP(Tabla_Gtos_Ingresos7[[#This Row],[Grupo 1]],Tabla3[],4,FALSE)</f>
        <v>1. Importe Neto Cifra de Negocios</v>
      </c>
      <c r="M221" s="30" t="str">
        <f>VLOOKUP(Tabla_Gtos_Ingresos7[[#This Row],[Grupo 1]],Tabla3[],5,FALSE)</f>
        <v>1.a Ventas</v>
      </c>
      <c r="N221" s="28" t="str">
        <f>VLOOKUP(Tabla_Gtos_Ingresos7[[#This Row],[Grupo 1]],Tabla3[],10,FALSE)</f>
        <v>I</v>
      </c>
      <c r="O221" s="28" t="str">
        <f>VLOOKUP(Tabla_Gtos_Ingresos7[[#This Row],[Grupo 1]],Tabla3[],6,FALSE)</f>
        <v>Explotación</v>
      </c>
      <c r="P221" s="28">
        <f>VLOOKUP(Tabla_Gtos_Ingresos7[[#This Row],[Grupo 1]],Tabla3[],2,FALSE)</f>
        <v>1</v>
      </c>
      <c r="Q221" s="29" t="str">
        <f>VLOOKUP(Tabla_Gtos_Ingresos7[[#This Row],[3 digitos]],PGC_Gtos_e_Ingresos[],2,FALSE)</f>
        <v xml:space="preserve"> Ventas de mercaderías</v>
      </c>
      <c r="R221" s="30" t="str">
        <f>Tabla_Gtos_Ingresos7[[#This Row],[3 digitos]]&amp;"/"&amp;Tabla_Gtos_Ingresos7[[#This Row],[Nombre cuenta]]</f>
        <v>700/ Ventas de mercaderías</v>
      </c>
      <c r="S221" s="30">
        <f>YEAR(Tabla_Gtos_Ingresos7[[#This Row],[Fecha]])</f>
        <v>2010</v>
      </c>
      <c r="T221" s="27">
        <f>MONTH(Tabla_Gtos_Ingresos7[[#This Row],[Fecha]])</f>
        <v>7</v>
      </c>
      <c r="U221" s="30">
        <f>ROUNDUP(MONTH(Tabla_Gtos_Ingresos7[[#This Row],[Fecha]])/3, 0)</f>
        <v>3</v>
      </c>
      <c r="V221" s="30">
        <f>(Tabla_Gtos_Ingresos7[[#This Row],[Factor]]*Tabla_Gtos_Ingresos7[[#This Row],[Haber]])+(Tabla_Gtos_Ingresos7[[#This Row],[Factor]]*Tabla_Gtos_Ingresos7[[#This Row],[Debe]])</f>
        <v>1354.42</v>
      </c>
      <c r="W221" s="30">
        <f>VLOOKUP(Tabla_Gtos_Ingresos7[[#This Row],[3 digitos]],PGC_Gtos_e_Ingresos[],3,FALSE)</f>
        <v>1</v>
      </c>
    </row>
    <row r="222" spans="1:23" x14ac:dyDescent="0.2">
      <c r="A222" s="1">
        <v>1591</v>
      </c>
      <c r="B222" s="12">
        <v>40384</v>
      </c>
      <c r="C222" s="14">
        <v>70000128</v>
      </c>
      <c r="D222" s="1" t="s">
        <v>38</v>
      </c>
      <c r="E222" s="1" t="s">
        <v>325</v>
      </c>
      <c r="F222" s="11">
        <v>0</v>
      </c>
      <c r="G222" s="11">
        <v>44.55</v>
      </c>
      <c r="H222" s="26" t="str">
        <f>MID(Tabla_Gtos_Ingresos7[[#This Row],[Subcuenta]],1,4)</f>
        <v>7000</v>
      </c>
      <c r="I222" s="27">
        <f>VALUE(MID(Tabla_Gtos_Ingresos7[[#This Row],[4 digitos]],1,3))</f>
        <v>700</v>
      </c>
      <c r="J222" s="27">
        <f>VALUE(MID(Tabla_Gtos_Ingresos7[[#This Row],[3 digitos]],1,2))</f>
        <v>70</v>
      </c>
      <c r="K222" s="28" t="str">
        <f>VLOOKUP(Tabla_Gtos_Ingresos7[[#This Row],[3 digitos]],PGC_Gtos_e_Ingresos[],4,FALSE)</f>
        <v>1a</v>
      </c>
      <c r="L222" s="30" t="str">
        <f>VLOOKUP(Tabla_Gtos_Ingresos7[[#This Row],[Grupo 1]],Tabla3[],4,FALSE)</f>
        <v>1. Importe Neto Cifra de Negocios</v>
      </c>
      <c r="M222" s="30" t="str">
        <f>VLOOKUP(Tabla_Gtos_Ingresos7[[#This Row],[Grupo 1]],Tabla3[],5,FALSE)</f>
        <v>1.a Ventas</v>
      </c>
      <c r="N222" s="28" t="str">
        <f>VLOOKUP(Tabla_Gtos_Ingresos7[[#This Row],[Grupo 1]],Tabla3[],10,FALSE)</f>
        <v>I</v>
      </c>
      <c r="O222" s="28" t="str">
        <f>VLOOKUP(Tabla_Gtos_Ingresos7[[#This Row],[Grupo 1]],Tabla3[],6,FALSE)</f>
        <v>Explotación</v>
      </c>
      <c r="P222" s="28">
        <f>VLOOKUP(Tabla_Gtos_Ingresos7[[#This Row],[Grupo 1]],Tabla3[],2,FALSE)</f>
        <v>1</v>
      </c>
      <c r="Q222" s="29" t="str">
        <f>VLOOKUP(Tabla_Gtos_Ingresos7[[#This Row],[3 digitos]],PGC_Gtos_e_Ingresos[],2,FALSE)</f>
        <v xml:space="preserve"> Ventas de mercaderías</v>
      </c>
      <c r="R222" s="30" t="str">
        <f>Tabla_Gtos_Ingresos7[[#This Row],[3 digitos]]&amp;"/"&amp;Tabla_Gtos_Ingresos7[[#This Row],[Nombre cuenta]]</f>
        <v>700/ Ventas de mercaderías</v>
      </c>
      <c r="S222" s="30">
        <f>YEAR(Tabla_Gtos_Ingresos7[[#This Row],[Fecha]])</f>
        <v>2010</v>
      </c>
      <c r="T222" s="27">
        <f>MONTH(Tabla_Gtos_Ingresos7[[#This Row],[Fecha]])</f>
        <v>7</v>
      </c>
      <c r="U222" s="30">
        <f>ROUNDUP(MONTH(Tabla_Gtos_Ingresos7[[#This Row],[Fecha]])/3, 0)</f>
        <v>3</v>
      </c>
      <c r="V222" s="30">
        <f>(Tabla_Gtos_Ingresos7[[#This Row],[Factor]]*Tabla_Gtos_Ingresos7[[#This Row],[Haber]])+(Tabla_Gtos_Ingresos7[[#This Row],[Factor]]*Tabla_Gtos_Ingresos7[[#This Row],[Debe]])</f>
        <v>44.55</v>
      </c>
      <c r="W222" s="30">
        <f>VLOOKUP(Tabla_Gtos_Ingresos7[[#This Row],[3 digitos]],PGC_Gtos_e_Ingresos[],3,FALSE)</f>
        <v>1</v>
      </c>
    </row>
    <row r="223" spans="1:23" x14ac:dyDescent="0.2">
      <c r="A223" s="1">
        <v>1592</v>
      </c>
      <c r="B223" s="12">
        <v>40384</v>
      </c>
      <c r="C223" s="14">
        <v>70000129</v>
      </c>
      <c r="D223" s="1" t="s">
        <v>38</v>
      </c>
      <c r="E223" s="1" t="s">
        <v>637</v>
      </c>
      <c r="F223" s="11">
        <v>0</v>
      </c>
      <c r="G223" s="11">
        <v>54.6</v>
      </c>
      <c r="H223" s="26" t="str">
        <f>MID(Tabla_Gtos_Ingresos7[[#This Row],[Subcuenta]],1,4)</f>
        <v>7000</v>
      </c>
      <c r="I223" s="27">
        <f>VALUE(MID(Tabla_Gtos_Ingresos7[[#This Row],[4 digitos]],1,3))</f>
        <v>700</v>
      </c>
      <c r="J223" s="27">
        <f>VALUE(MID(Tabla_Gtos_Ingresos7[[#This Row],[3 digitos]],1,2))</f>
        <v>70</v>
      </c>
      <c r="K223" s="28" t="str">
        <f>VLOOKUP(Tabla_Gtos_Ingresos7[[#This Row],[3 digitos]],PGC_Gtos_e_Ingresos[],4,FALSE)</f>
        <v>1a</v>
      </c>
      <c r="L223" s="30" t="str">
        <f>VLOOKUP(Tabla_Gtos_Ingresos7[[#This Row],[Grupo 1]],Tabla3[],4,FALSE)</f>
        <v>1. Importe Neto Cifra de Negocios</v>
      </c>
      <c r="M223" s="30" t="str">
        <f>VLOOKUP(Tabla_Gtos_Ingresos7[[#This Row],[Grupo 1]],Tabla3[],5,FALSE)</f>
        <v>1.a Ventas</v>
      </c>
      <c r="N223" s="28" t="str">
        <f>VLOOKUP(Tabla_Gtos_Ingresos7[[#This Row],[Grupo 1]],Tabla3[],10,FALSE)</f>
        <v>I</v>
      </c>
      <c r="O223" s="28" t="str">
        <f>VLOOKUP(Tabla_Gtos_Ingresos7[[#This Row],[Grupo 1]],Tabla3[],6,FALSE)</f>
        <v>Explotación</v>
      </c>
      <c r="P223" s="28">
        <f>VLOOKUP(Tabla_Gtos_Ingresos7[[#This Row],[Grupo 1]],Tabla3[],2,FALSE)</f>
        <v>1</v>
      </c>
      <c r="Q223" s="29" t="str">
        <f>VLOOKUP(Tabla_Gtos_Ingresos7[[#This Row],[3 digitos]],PGC_Gtos_e_Ingresos[],2,FALSE)</f>
        <v xml:space="preserve"> Ventas de mercaderías</v>
      </c>
      <c r="R223" s="30" t="str">
        <f>Tabla_Gtos_Ingresos7[[#This Row],[3 digitos]]&amp;"/"&amp;Tabla_Gtos_Ingresos7[[#This Row],[Nombre cuenta]]</f>
        <v>700/ Ventas de mercaderías</v>
      </c>
      <c r="S223" s="30">
        <f>YEAR(Tabla_Gtos_Ingresos7[[#This Row],[Fecha]])</f>
        <v>2010</v>
      </c>
      <c r="T223" s="27">
        <f>MONTH(Tabla_Gtos_Ingresos7[[#This Row],[Fecha]])</f>
        <v>7</v>
      </c>
      <c r="U223" s="30">
        <f>ROUNDUP(MONTH(Tabla_Gtos_Ingresos7[[#This Row],[Fecha]])/3, 0)</f>
        <v>3</v>
      </c>
      <c r="V223" s="30">
        <f>(Tabla_Gtos_Ingresos7[[#This Row],[Factor]]*Tabla_Gtos_Ingresos7[[#This Row],[Haber]])+(Tabla_Gtos_Ingresos7[[#This Row],[Factor]]*Tabla_Gtos_Ingresos7[[#This Row],[Debe]])</f>
        <v>54.6</v>
      </c>
      <c r="W223" s="30">
        <f>VLOOKUP(Tabla_Gtos_Ingresos7[[#This Row],[3 digitos]],PGC_Gtos_e_Ingresos[],3,FALSE)</f>
        <v>1</v>
      </c>
    </row>
    <row r="224" spans="1:23" x14ac:dyDescent="0.2">
      <c r="A224" s="1">
        <v>1593</v>
      </c>
      <c r="B224" s="12">
        <v>40384</v>
      </c>
      <c r="C224" s="14">
        <v>70000130</v>
      </c>
      <c r="D224" s="1" t="s">
        <v>38</v>
      </c>
      <c r="E224" s="1" t="s">
        <v>547</v>
      </c>
      <c r="F224" s="11">
        <v>0</v>
      </c>
      <c r="G224" s="11">
        <v>46.9</v>
      </c>
      <c r="H224" s="26" t="str">
        <f>MID(Tabla_Gtos_Ingresos7[[#This Row],[Subcuenta]],1,4)</f>
        <v>7000</v>
      </c>
      <c r="I224" s="27">
        <f>VALUE(MID(Tabla_Gtos_Ingresos7[[#This Row],[4 digitos]],1,3))</f>
        <v>700</v>
      </c>
      <c r="J224" s="27">
        <f>VALUE(MID(Tabla_Gtos_Ingresos7[[#This Row],[3 digitos]],1,2))</f>
        <v>70</v>
      </c>
      <c r="K224" s="28" t="str">
        <f>VLOOKUP(Tabla_Gtos_Ingresos7[[#This Row],[3 digitos]],PGC_Gtos_e_Ingresos[],4,FALSE)</f>
        <v>1a</v>
      </c>
      <c r="L224" s="30" t="str">
        <f>VLOOKUP(Tabla_Gtos_Ingresos7[[#This Row],[Grupo 1]],Tabla3[],4,FALSE)</f>
        <v>1. Importe Neto Cifra de Negocios</v>
      </c>
      <c r="M224" s="30" t="str">
        <f>VLOOKUP(Tabla_Gtos_Ingresos7[[#This Row],[Grupo 1]],Tabla3[],5,FALSE)</f>
        <v>1.a Ventas</v>
      </c>
      <c r="N224" s="28" t="str">
        <f>VLOOKUP(Tabla_Gtos_Ingresos7[[#This Row],[Grupo 1]],Tabla3[],10,FALSE)</f>
        <v>I</v>
      </c>
      <c r="O224" s="28" t="str">
        <f>VLOOKUP(Tabla_Gtos_Ingresos7[[#This Row],[Grupo 1]],Tabla3[],6,FALSE)</f>
        <v>Explotación</v>
      </c>
      <c r="P224" s="28">
        <f>VLOOKUP(Tabla_Gtos_Ingresos7[[#This Row],[Grupo 1]],Tabla3[],2,FALSE)</f>
        <v>1</v>
      </c>
      <c r="Q224" s="29" t="str">
        <f>VLOOKUP(Tabla_Gtos_Ingresos7[[#This Row],[3 digitos]],PGC_Gtos_e_Ingresos[],2,FALSE)</f>
        <v xml:space="preserve"> Ventas de mercaderías</v>
      </c>
      <c r="R224" s="30" t="str">
        <f>Tabla_Gtos_Ingresos7[[#This Row],[3 digitos]]&amp;"/"&amp;Tabla_Gtos_Ingresos7[[#This Row],[Nombre cuenta]]</f>
        <v>700/ Ventas de mercaderías</v>
      </c>
      <c r="S224" s="30">
        <f>YEAR(Tabla_Gtos_Ingresos7[[#This Row],[Fecha]])</f>
        <v>2010</v>
      </c>
      <c r="T224" s="27">
        <f>MONTH(Tabla_Gtos_Ingresos7[[#This Row],[Fecha]])</f>
        <v>7</v>
      </c>
      <c r="U224" s="30">
        <f>ROUNDUP(MONTH(Tabla_Gtos_Ingresos7[[#This Row],[Fecha]])/3, 0)</f>
        <v>3</v>
      </c>
      <c r="V224" s="30">
        <f>(Tabla_Gtos_Ingresos7[[#This Row],[Factor]]*Tabla_Gtos_Ingresos7[[#This Row],[Haber]])+(Tabla_Gtos_Ingresos7[[#This Row],[Factor]]*Tabla_Gtos_Ingresos7[[#This Row],[Debe]])</f>
        <v>46.9</v>
      </c>
      <c r="W224" s="30">
        <f>VLOOKUP(Tabla_Gtos_Ingresos7[[#This Row],[3 digitos]],PGC_Gtos_e_Ingresos[],3,FALSE)</f>
        <v>1</v>
      </c>
    </row>
    <row r="225" spans="1:23" x14ac:dyDescent="0.2">
      <c r="A225" s="1">
        <v>1594</v>
      </c>
      <c r="B225" s="12">
        <v>40384</v>
      </c>
      <c r="C225" s="14">
        <v>70000131</v>
      </c>
      <c r="D225" s="1" t="s">
        <v>38</v>
      </c>
      <c r="E225" s="1" t="s">
        <v>698</v>
      </c>
      <c r="F225" s="11">
        <v>0</v>
      </c>
      <c r="G225" s="11">
        <v>299.05</v>
      </c>
      <c r="H225" s="26" t="str">
        <f>MID(Tabla_Gtos_Ingresos7[[#This Row],[Subcuenta]],1,4)</f>
        <v>7000</v>
      </c>
      <c r="I225" s="27">
        <f>VALUE(MID(Tabla_Gtos_Ingresos7[[#This Row],[4 digitos]],1,3))</f>
        <v>700</v>
      </c>
      <c r="J225" s="27">
        <f>VALUE(MID(Tabla_Gtos_Ingresos7[[#This Row],[3 digitos]],1,2))</f>
        <v>70</v>
      </c>
      <c r="K225" s="28" t="str">
        <f>VLOOKUP(Tabla_Gtos_Ingresos7[[#This Row],[3 digitos]],PGC_Gtos_e_Ingresos[],4,FALSE)</f>
        <v>1a</v>
      </c>
      <c r="L225" s="30" t="str">
        <f>VLOOKUP(Tabla_Gtos_Ingresos7[[#This Row],[Grupo 1]],Tabla3[],4,FALSE)</f>
        <v>1. Importe Neto Cifra de Negocios</v>
      </c>
      <c r="M225" s="30" t="str">
        <f>VLOOKUP(Tabla_Gtos_Ingresos7[[#This Row],[Grupo 1]],Tabla3[],5,FALSE)</f>
        <v>1.a Ventas</v>
      </c>
      <c r="N225" s="28" t="str">
        <f>VLOOKUP(Tabla_Gtos_Ingresos7[[#This Row],[Grupo 1]],Tabla3[],10,FALSE)</f>
        <v>I</v>
      </c>
      <c r="O225" s="28" t="str">
        <f>VLOOKUP(Tabla_Gtos_Ingresos7[[#This Row],[Grupo 1]],Tabla3[],6,FALSE)</f>
        <v>Explotación</v>
      </c>
      <c r="P225" s="28">
        <f>VLOOKUP(Tabla_Gtos_Ingresos7[[#This Row],[Grupo 1]],Tabla3[],2,FALSE)</f>
        <v>1</v>
      </c>
      <c r="Q225" s="29" t="str">
        <f>VLOOKUP(Tabla_Gtos_Ingresos7[[#This Row],[3 digitos]],PGC_Gtos_e_Ingresos[],2,FALSE)</f>
        <v xml:space="preserve"> Ventas de mercaderías</v>
      </c>
      <c r="R225" s="30" t="str">
        <f>Tabla_Gtos_Ingresos7[[#This Row],[3 digitos]]&amp;"/"&amp;Tabla_Gtos_Ingresos7[[#This Row],[Nombre cuenta]]</f>
        <v>700/ Ventas de mercaderías</v>
      </c>
      <c r="S225" s="30">
        <f>YEAR(Tabla_Gtos_Ingresos7[[#This Row],[Fecha]])</f>
        <v>2010</v>
      </c>
      <c r="T225" s="27">
        <f>MONTH(Tabla_Gtos_Ingresos7[[#This Row],[Fecha]])</f>
        <v>7</v>
      </c>
      <c r="U225" s="30">
        <f>ROUNDUP(MONTH(Tabla_Gtos_Ingresos7[[#This Row],[Fecha]])/3, 0)</f>
        <v>3</v>
      </c>
      <c r="V225" s="30">
        <f>(Tabla_Gtos_Ingresos7[[#This Row],[Factor]]*Tabla_Gtos_Ingresos7[[#This Row],[Haber]])+(Tabla_Gtos_Ingresos7[[#This Row],[Factor]]*Tabla_Gtos_Ingresos7[[#This Row],[Debe]])</f>
        <v>299.05</v>
      </c>
      <c r="W225" s="30">
        <f>VLOOKUP(Tabla_Gtos_Ingresos7[[#This Row],[3 digitos]],PGC_Gtos_e_Ingresos[],3,FALSE)</f>
        <v>1</v>
      </c>
    </row>
    <row r="226" spans="1:23" x14ac:dyDescent="0.2">
      <c r="A226" s="1">
        <v>1595</v>
      </c>
      <c r="B226" s="12">
        <v>40384</v>
      </c>
      <c r="C226" s="14">
        <v>70000132</v>
      </c>
      <c r="D226" s="1" t="s">
        <v>38</v>
      </c>
      <c r="E226" s="1" t="s">
        <v>605</v>
      </c>
      <c r="F226" s="11">
        <v>0</v>
      </c>
      <c r="G226" s="11">
        <v>889.02</v>
      </c>
      <c r="H226" s="26" t="str">
        <f>MID(Tabla_Gtos_Ingresos7[[#This Row],[Subcuenta]],1,4)</f>
        <v>7000</v>
      </c>
      <c r="I226" s="27">
        <f>VALUE(MID(Tabla_Gtos_Ingresos7[[#This Row],[4 digitos]],1,3))</f>
        <v>700</v>
      </c>
      <c r="J226" s="27">
        <f>VALUE(MID(Tabla_Gtos_Ingresos7[[#This Row],[3 digitos]],1,2))</f>
        <v>70</v>
      </c>
      <c r="K226" s="28" t="str">
        <f>VLOOKUP(Tabla_Gtos_Ingresos7[[#This Row],[3 digitos]],PGC_Gtos_e_Ingresos[],4,FALSE)</f>
        <v>1a</v>
      </c>
      <c r="L226" s="30" t="str">
        <f>VLOOKUP(Tabla_Gtos_Ingresos7[[#This Row],[Grupo 1]],Tabla3[],4,FALSE)</f>
        <v>1. Importe Neto Cifra de Negocios</v>
      </c>
      <c r="M226" s="30" t="str">
        <f>VLOOKUP(Tabla_Gtos_Ingresos7[[#This Row],[Grupo 1]],Tabla3[],5,FALSE)</f>
        <v>1.a Ventas</v>
      </c>
      <c r="N226" s="28" t="str">
        <f>VLOOKUP(Tabla_Gtos_Ingresos7[[#This Row],[Grupo 1]],Tabla3[],10,FALSE)</f>
        <v>I</v>
      </c>
      <c r="O226" s="28" t="str">
        <f>VLOOKUP(Tabla_Gtos_Ingresos7[[#This Row],[Grupo 1]],Tabla3[],6,FALSE)</f>
        <v>Explotación</v>
      </c>
      <c r="P226" s="28">
        <f>VLOOKUP(Tabla_Gtos_Ingresos7[[#This Row],[Grupo 1]],Tabla3[],2,FALSE)</f>
        <v>1</v>
      </c>
      <c r="Q226" s="29" t="str">
        <f>VLOOKUP(Tabla_Gtos_Ingresos7[[#This Row],[3 digitos]],PGC_Gtos_e_Ingresos[],2,FALSE)</f>
        <v xml:space="preserve"> Ventas de mercaderías</v>
      </c>
      <c r="R226" s="30" t="str">
        <f>Tabla_Gtos_Ingresos7[[#This Row],[3 digitos]]&amp;"/"&amp;Tabla_Gtos_Ingresos7[[#This Row],[Nombre cuenta]]</f>
        <v>700/ Ventas de mercaderías</v>
      </c>
      <c r="S226" s="30">
        <f>YEAR(Tabla_Gtos_Ingresos7[[#This Row],[Fecha]])</f>
        <v>2010</v>
      </c>
      <c r="T226" s="27">
        <f>MONTH(Tabla_Gtos_Ingresos7[[#This Row],[Fecha]])</f>
        <v>7</v>
      </c>
      <c r="U226" s="30">
        <f>ROUNDUP(MONTH(Tabla_Gtos_Ingresos7[[#This Row],[Fecha]])/3, 0)</f>
        <v>3</v>
      </c>
      <c r="V226" s="30">
        <f>(Tabla_Gtos_Ingresos7[[#This Row],[Factor]]*Tabla_Gtos_Ingresos7[[#This Row],[Haber]])+(Tabla_Gtos_Ingresos7[[#This Row],[Factor]]*Tabla_Gtos_Ingresos7[[#This Row],[Debe]])</f>
        <v>889.02</v>
      </c>
      <c r="W226" s="30">
        <f>VLOOKUP(Tabla_Gtos_Ingresos7[[#This Row],[3 digitos]],PGC_Gtos_e_Ingresos[],3,FALSE)</f>
        <v>1</v>
      </c>
    </row>
    <row r="227" spans="1:23" x14ac:dyDescent="0.2">
      <c r="A227" s="1">
        <v>1596</v>
      </c>
      <c r="B227" s="12">
        <v>40384</v>
      </c>
      <c r="C227" s="14">
        <v>70000133</v>
      </c>
      <c r="D227" s="1" t="s">
        <v>38</v>
      </c>
      <c r="E227" s="1" t="s">
        <v>714</v>
      </c>
      <c r="F227" s="11">
        <v>0</v>
      </c>
      <c r="G227" s="11">
        <v>70.95</v>
      </c>
      <c r="H227" s="26" t="str">
        <f>MID(Tabla_Gtos_Ingresos7[[#This Row],[Subcuenta]],1,4)</f>
        <v>7000</v>
      </c>
      <c r="I227" s="27">
        <f>VALUE(MID(Tabla_Gtos_Ingresos7[[#This Row],[4 digitos]],1,3))</f>
        <v>700</v>
      </c>
      <c r="J227" s="27">
        <f>VALUE(MID(Tabla_Gtos_Ingresos7[[#This Row],[3 digitos]],1,2))</f>
        <v>70</v>
      </c>
      <c r="K227" s="28" t="str">
        <f>VLOOKUP(Tabla_Gtos_Ingresos7[[#This Row],[3 digitos]],PGC_Gtos_e_Ingresos[],4,FALSE)</f>
        <v>1a</v>
      </c>
      <c r="L227" s="30" t="str">
        <f>VLOOKUP(Tabla_Gtos_Ingresos7[[#This Row],[Grupo 1]],Tabla3[],4,FALSE)</f>
        <v>1. Importe Neto Cifra de Negocios</v>
      </c>
      <c r="M227" s="30" t="str">
        <f>VLOOKUP(Tabla_Gtos_Ingresos7[[#This Row],[Grupo 1]],Tabla3[],5,FALSE)</f>
        <v>1.a Ventas</v>
      </c>
      <c r="N227" s="28" t="str">
        <f>VLOOKUP(Tabla_Gtos_Ingresos7[[#This Row],[Grupo 1]],Tabla3[],10,FALSE)</f>
        <v>I</v>
      </c>
      <c r="O227" s="28" t="str">
        <f>VLOOKUP(Tabla_Gtos_Ingresos7[[#This Row],[Grupo 1]],Tabla3[],6,FALSE)</f>
        <v>Explotación</v>
      </c>
      <c r="P227" s="28">
        <f>VLOOKUP(Tabla_Gtos_Ingresos7[[#This Row],[Grupo 1]],Tabla3[],2,FALSE)</f>
        <v>1</v>
      </c>
      <c r="Q227" s="29" t="str">
        <f>VLOOKUP(Tabla_Gtos_Ingresos7[[#This Row],[3 digitos]],PGC_Gtos_e_Ingresos[],2,FALSE)</f>
        <v xml:space="preserve"> Ventas de mercaderías</v>
      </c>
      <c r="R227" s="30" t="str">
        <f>Tabla_Gtos_Ingresos7[[#This Row],[3 digitos]]&amp;"/"&amp;Tabla_Gtos_Ingresos7[[#This Row],[Nombre cuenta]]</f>
        <v>700/ Ventas de mercaderías</v>
      </c>
      <c r="S227" s="30">
        <f>YEAR(Tabla_Gtos_Ingresos7[[#This Row],[Fecha]])</f>
        <v>2010</v>
      </c>
      <c r="T227" s="27">
        <f>MONTH(Tabla_Gtos_Ingresos7[[#This Row],[Fecha]])</f>
        <v>7</v>
      </c>
      <c r="U227" s="30">
        <f>ROUNDUP(MONTH(Tabla_Gtos_Ingresos7[[#This Row],[Fecha]])/3, 0)</f>
        <v>3</v>
      </c>
      <c r="V227" s="30">
        <f>(Tabla_Gtos_Ingresos7[[#This Row],[Factor]]*Tabla_Gtos_Ingresos7[[#This Row],[Haber]])+(Tabla_Gtos_Ingresos7[[#This Row],[Factor]]*Tabla_Gtos_Ingresos7[[#This Row],[Debe]])</f>
        <v>70.95</v>
      </c>
      <c r="W227" s="30">
        <f>VLOOKUP(Tabla_Gtos_Ingresos7[[#This Row],[3 digitos]],PGC_Gtos_e_Ingresos[],3,FALSE)</f>
        <v>1</v>
      </c>
    </row>
    <row r="228" spans="1:23" x14ac:dyDescent="0.2">
      <c r="A228" s="1">
        <v>1597</v>
      </c>
      <c r="B228" s="12">
        <v>40384</v>
      </c>
      <c r="C228" s="14">
        <v>70000134</v>
      </c>
      <c r="D228" s="1" t="s">
        <v>38</v>
      </c>
      <c r="E228" s="1" t="s">
        <v>715</v>
      </c>
      <c r="F228" s="11">
        <v>0</v>
      </c>
      <c r="G228" s="11">
        <v>13.53</v>
      </c>
      <c r="H228" s="26" t="str">
        <f>MID(Tabla_Gtos_Ingresos7[[#This Row],[Subcuenta]],1,4)</f>
        <v>7000</v>
      </c>
      <c r="I228" s="27">
        <f>VALUE(MID(Tabla_Gtos_Ingresos7[[#This Row],[4 digitos]],1,3))</f>
        <v>700</v>
      </c>
      <c r="J228" s="27">
        <f>VALUE(MID(Tabla_Gtos_Ingresos7[[#This Row],[3 digitos]],1,2))</f>
        <v>70</v>
      </c>
      <c r="K228" s="28" t="str">
        <f>VLOOKUP(Tabla_Gtos_Ingresos7[[#This Row],[3 digitos]],PGC_Gtos_e_Ingresos[],4,FALSE)</f>
        <v>1a</v>
      </c>
      <c r="L228" s="30" t="str">
        <f>VLOOKUP(Tabla_Gtos_Ingresos7[[#This Row],[Grupo 1]],Tabla3[],4,FALSE)</f>
        <v>1. Importe Neto Cifra de Negocios</v>
      </c>
      <c r="M228" s="30" t="str">
        <f>VLOOKUP(Tabla_Gtos_Ingresos7[[#This Row],[Grupo 1]],Tabla3[],5,FALSE)</f>
        <v>1.a Ventas</v>
      </c>
      <c r="N228" s="28" t="str">
        <f>VLOOKUP(Tabla_Gtos_Ingresos7[[#This Row],[Grupo 1]],Tabla3[],10,FALSE)</f>
        <v>I</v>
      </c>
      <c r="O228" s="28" t="str">
        <f>VLOOKUP(Tabla_Gtos_Ingresos7[[#This Row],[Grupo 1]],Tabla3[],6,FALSE)</f>
        <v>Explotación</v>
      </c>
      <c r="P228" s="28">
        <f>VLOOKUP(Tabla_Gtos_Ingresos7[[#This Row],[Grupo 1]],Tabla3[],2,FALSE)</f>
        <v>1</v>
      </c>
      <c r="Q228" s="29" t="str">
        <f>VLOOKUP(Tabla_Gtos_Ingresos7[[#This Row],[3 digitos]],PGC_Gtos_e_Ingresos[],2,FALSE)</f>
        <v xml:space="preserve"> Ventas de mercaderías</v>
      </c>
      <c r="R228" s="30" t="str">
        <f>Tabla_Gtos_Ingresos7[[#This Row],[3 digitos]]&amp;"/"&amp;Tabla_Gtos_Ingresos7[[#This Row],[Nombre cuenta]]</f>
        <v>700/ Ventas de mercaderías</v>
      </c>
      <c r="S228" s="30">
        <f>YEAR(Tabla_Gtos_Ingresos7[[#This Row],[Fecha]])</f>
        <v>2010</v>
      </c>
      <c r="T228" s="27">
        <f>MONTH(Tabla_Gtos_Ingresos7[[#This Row],[Fecha]])</f>
        <v>7</v>
      </c>
      <c r="U228" s="30">
        <f>ROUNDUP(MONTH(Tabla_Gtos_Ingresos7[[#This Row],[Fecha]])/3, 0)</f>
        <v>3</v>
      </c>
      <c r="V228" s="30">
        <f>(Tabla_Gtos_Ingresos7[[#This Row],[Factor]]*Tabla_Gtos_Ingresos7[[#This Row],[Haber]])+(Tabla_Gtos_Ingresos7[[#This Row],[Factor]]*Tabla_Gtos_Ingresos7[[#This Row],[Debe]])</f>
        <v>13.53</v>
      </c>
      <c r="W228" s="30">
        <f>VLOOKUP(Tabla_Gtos_Ingresos7[[#This Row],[3 digitos]],PGC_Gtos_e_Ingresos[],3,FALSE)</f>
        <v>1</v>
      </c>
    </row>
    <row r="229" spans="1:23" x14ac:dyDescent="0.2">
      <c r="A229" s="1">
        <v>1598</v>
      </c>
      <c r="B229" s="12">
        <v>40384</v>
      </c>
      <c r="C229" s="14">
        <v>70000135</v>
      </c>
      <c r="D229" s="1" t="s">
        <v>38</v>
      </c>
      <c r="E229" s="2" t="s">
        <v>606</v>
      </c>
      <c r="F229" s="11">
        <v>0</v>
      </c>
      <c r="G229" s="11">
        <v>271.7</v>
      </c>
      <c r="H229" s="26" t="str">
        <f>MID(Tabla_Gtos_Ingresos7[[#This Row],[Subcuenta]],1,4)</f>
        <v>7000</v>
      </c>
      <c r="I229" s="27">
        <f>VALUE(MID(Tabla_Gtos_Ingresos7[[#This Row],[4 digitos]],1,3))</f>
        <v>700</v>
      </c>
      <c r="J229" s="27">
        <f>VALUE(MID(Tabla_Gtos_Ingresos7[[#This Row],[3 digitos]],1,2))</f>
        <v>70</v>
      </c>
      <c r="K229" s="28" t="str">
        <f>VLOOKUP(Tabla_Gtos_Ingresos7[[#This Row],[3 digitos]],PGC_Gtos_e_Ingresos[],4,FALSE)</f>
        <v>1a</v>
      </c>
      <c r="L229" s="30" t="str">
        <f>VLOOKUP(Tabla_Gtos_Ingresos7[[#This Row],[Grupo 1]],Tabla3[],4,FALSE)</f>
        <v>1. Importe Neto Cifra de Negocios</v>
      </c>
      <c r="M229" s="30" t="str">
        <f>VLOOKUP(Tabla_Gtos_Ingresos7[[#This Row],[Grupo 1]],Tabla3[],5,FALSE)</f>
        <v>1.a Ventas</v>
      </c>
      <c r="N229" s="28" t="str">
        <f>VLOOKUP(Tabla_Gtos_Ingresos7[[#This Row],[Grupo 1]],Tabla3[],10,FALSE)</f>
        <v>I</v>
      </c>
      <c r="O229" s="28" t="str">
        <f>VLOOKUP(Tabla_Gtos_Ingresos7[[#This Row],[Grupo 1]],Tabla3[],6,FALSE)</f>
        <v>Explotación</v>
      </c>
      <c r="P229" s="28">
        <f>VLOOKUP(Tabla_Gtos_Ingresos7[[#This Row],[Grupo 1]],Tabla3[],2,FALSE)</f>
        <v>1</v>
      </c>
      <c r="Q229" s="29" t="str">
        <f>VLOOKUP(Tabla_Gtos_Ingresos7[[#This Row],[3 digitos]],PGC_Gtos_e_Ingresos[],2,FALSE)</f>
        <v xml:space="preserve"> Ventas de mercaderías</v>
      </c>
      <c r="R229" s="30" t="str">
        <f>Tabla_Gtos_Ingresos7[[#This Row],[3 digitos]]&amp;"/"&amp;Tabla_Gtos_Ingresos7[[#This Row],[Nombre cuenta]]</f>
        <v>700/ Ventas de mercaderías</v>
      </c>
      <c r="S229" s="30">
        <f>YEAR(Tabla_Gtos_Ingresos7[[#This Row],[Fecha]])</f>
        <v>2010</v>
      </c>
      <c r="T229" s="27">
        <f>MONTH(Tabla_Gtos_Ingresos7[[#This Row],[Fecha]])</f>
        <v>7</v>
      </c>
      <c r="U229" s="30">
        <f>ROUNDUP(MONTH(Tabla_Gtos_Ingresos7[[#This Row],[Fecha]])/3, 0)</f>
        <v>3</v>
      </c>
      <c r="V229" s="30">
        <f>(Tabla_Gtos_Ingresos7[[#This Row],[Factor]]*Tabla_Gtos_Ingresos7[[#This Row],[Haber]])+(Tabla_Gtos_Ingresos7[[#This Row],[Factor]]*Tabla_Gtos_Ingresos7[[#This Row],[Debe]])</f>
        <v>271.7</v>
      </c>
      <c r="W229" s="30">
        <f>VLOOKUP(Tabla_Gtos_Ingresos7[[#This Row],[3 digitos]],PGC_Gtos_e_Ingresos[],3,FALSE)</f>
        <v>1</v>
      </c>
    </row>
    <row r="230" spans="1:23" x14ac:dyDescent="0.2">
      <c r="A230" s="1">
        <v>1599</v>
      </c>
      <c r="B230" s="12">
        <v>40384</v>
      </c>
      <c r="C230" s="14">
        <v>70000136</v>
      </c>
      <c r="D230" s="1" t="s">
        <v>38</v>
      </c>
      <c r="E230" s="2" t="s">
        <v>578</v>
      </c>
      <c r="F230" s="11">
        <v>0</v>
      </c>
      <c r="G230" s="11">
        <v>600.41</v>
      </c>
      <c r="H230" s="26" t="str">
        <f>MID(Tabla_Gtos_Ingresos7[[#This Row],[Subcuenta]],1,4)</f>
        <v>7000</v>
      </c>
      <c r="I230" s="27">
        <f>VALUE(MID(Tabla_Gtos_Ingresos7[[#This Row],[4 digitos]],1,3))</f>
        <v>700</v>
      </c>
      <c r="J230" s="27">
        <f>VALUE(MID(Tabla_Gtos_Ingresos7[[#This Row],[3 digitos]],1,2))</f>
        <v>70</v>
      </c>
      <c r="K230" s="28" t="str">
        <f>VLOOKUP(Tabla_Gtos_Ingresos7[[#This Row],[3 digitos]],PGC_Gtos_e_Ingresos[],4,FALSE)</f>
        <v>1a</v>
      </c>
      <c r="L230" s="30" t="str">
        <f>VLOOKUP(Tabla_Gtos_Ingresos7[[#This Row],[Grupo 1]],Tabla3[],4,FALSE)</f>
        <v>1. Importe Neto Cifra de Negocios</v>
      </c>
      <c r="M230" s="30" t="str">
        <f>VLOOKUP(Tabla_Gtos_Ingresos7[[#This Row],[Grupo 1]],Tabla3[],5,FALSE)</f>
        <v>1.a Ventas</v>
      </c>
      <c r="N230" s="28" t="str">
        <f>VLOOKUP(Tabla_Gtos_Ingresos7[[#This Row],[Grupo 1]],Tabla3[],10,FALSE)</f>
        <v>I</v>
      </c>
      <c r="O230" s="28" t="str">
        <f>VLOOKUP(Tabla_Gtos_Ingresos7[[#This Row],[Grupo 1]],Tabla3[],6,FALSE)</f>
        <v>Explotación</v>
      </c>
      <c r="P230" s="28">
        <f>VLOOKUP(Tabla_Gtos_Ingresos7[[#This Row],[Grupo 1]],Tabla3[],2,FALSE)</f>
        <v>1</v>
      </c>
      <c r="Q230" s="29" t="str">
        <f>VLOOKUP(Tabla_Gtos_Ingresos7[[#This Row],[3 digitos]],PGC_Gtos_e_Ingresos[],2,FALSE)</f>
        <v xml:space="preserve"> Ventas de mercaderías</v>
      </c>
      <c r="R230" s="30" t="str">
        <f>Tabla_Gtos_Ingresos7[[#This Row],[3 digitos]]&amp;"/"&amp;Tabla_Gtos_Ingresos7[[#This Row],[Nombre cuenta]]</f>
        <v>700/ Ventas de mercaderías</v>
      </c>
      <c r="S230" s="30">
        <f>YEAR(Tabla_Gtos_Ingresos7[[#This Row],[Fecha]])</f>
        <v>2010</v>
      </c>
      <c r="T230" s="27">
        <f>MONTH(Tabla_Gtos_Ingresos7[[#This Row],[Fecha]])</f>
        <v>7</v>
      </c>
      <c r="U230" s="30">
        <f>ROUNDUP(MONTH(Tabla_Gtos_Ingresos7[[#This Row],[Fecha]])/3, 0)</f>
        <v>3</v>
      </c>
      <c r="V230" s="30">
        <f>(Tabla_Gtos_Ingresos7[[#This Row],[Factor]]*Tabla_Gtos_Ingresos7[[#This Row],[Haber]])+(Tabla_Gtos_Ingresos7[[#This Row],[Factor]]*Tabla_Gtos_Ingresos7[[#This Row],[Debe]])</f>
        <v>600.41</v>
      </c>
      <c r="W230" s="30">
        <f>VLOOKUP(Tabla_Gtos_Ingresos7[[#This Row],[3 digitos]],PGC_Gtos_e_Ingresos[],3,FALSE)</f>
        <v>1</v>
      </c>
    </row>
    <row r="231" spans="1:23" x14ac:dyDescent="0.2">
      <c r="A231" s="1">
        <v>1600</v>
      </c>
      <c r="B231" s="12">
        <v>40384</v>
      </c>
      <c r="C231" s="14">
        <v>70000137</v>
      </c>
      <c r="D231" s="1" t="s">
        <v>38</v>
      </c>
      <c r="E231" s="1" t="s">
        <v>276</v>
      </c>
      <c r="F231" s="11">
        <v>0</v>
      </c>
      <c r="G231" s="11">
        <v>1130.76</v>
      </c>
      <c r="H231" s="26" t="str">
        <f>MID(Tabla_Gtos_Ingresos7[[#This Row],[Subcuenta]],1,4)</f>
        <v>7000</v>
      </c>
      <c r="I231" s="27">
        <f>VALUE(MID(Tabla_Gtos_Ingresos7[[#This Row],[4 digitos]],1,3))</f>
        <v>700</v>
      </c>
      <c r="J231" s="27">
        <f>VALUE(MID(Tabla_Gtos_Ingresos7[[#This Row],[3 digitos]],1,2))</f>
        <v>70</v>
      </c>
      <c r="K231" s="28" t="str">
        <f>VLOOKUP(Tabla_Gtos_Ingresos7[[#This Row],[3 digitos]],PGC_Gtos_e_Ingresos[],4,FALSE)</f>
        <v>1a</v>
      </c>
      <c r="L231" s="30" t="str">
        <f>VLOOKUP(Tabla_Gtos_Ingresos7[[#This Row],[Grupo 1]],Tabla3[],4,FALSE)</f>
        <v>1. Importe Neto Cifra de Negocios</v>
      </c>
      <c r="M231" s="30" t="str">
        <f>VLOOKUP(Tabla_Gtos_Ingresos7[[#This Row],[Grupo 1]],Tabla3[],5,FALSE)</f>
        <v>1.a Ventas</v>
      </c>
      <c r="N231" s="28" t="str">
        <f>VLOOKUP(Tabla_Gtos_Ingresos7[[#This Row],[Grupo 1]],Tabla3[],10,FALSE)</f>
        <v>I</v>
      </c>
      <c r="O231" s="28" t="str">
        <f>VLOOKUP(Tabla_Gtos_Ingresos7[[#This Row],[Grupo 1]],Tabla3[],6,FALSE)</f>
        <v>Explotación</v>
      </c>
      <c r="P231" s="28">
        <f>VLOOKUP(Tabla_Gtos_Ingresos7[[#This Row],[Grupo 1]],Tabla3[],2,FALSE)</f>
        <v>1</v>
      </c>
      <c r="Q231" s="29" t="str">
        <f>VLOOKUP(Tabla_Gtos_Ingresos7[[#This Row],[3 digitos]],PGC_Gtos_e_Ingresos[],2,FALSE)</f>
        <v xml:space="preserve"> Ventas de mercaderías</v>
      </c>
      <c r="R231" s="30" t="str">
        <f>Tabla_Gtos_Ingresos7[[#This Row],[3 digitos]]&amp;"/"&amp;Tabla_Gtos_Ingresos7[[#This Row],[Nombre cuenta]]</f>
        <v>700/ Ventas de mercaderías</v>
      </c>
      <c r="S231" s="30">
        <f>YEAR(Tabla_Gtos_Ingresos7[[#This Row],[Fecha]])</f>
        <v>2010</v>
      </c>
      <c r="T231" s="27">
        <f>MONTH(Tabla_Gtos_Ingresos7[[#This Row],[Fecha]])</f>
        <v>7</v>
      </c>
      <c r="U231" s="30">
        <f>ROUNDUP(MONTH(Tabla_Gtos_Ingresos7[[#This Row],[Fecha]])/3, 0)</f>
        <v>3</v>
      </c>
      <c r="V231" s="30">
        <f>(Tabla_Gtos_Ingresos7[[#This Row],[Factor]]*Tabla_Gtos_Ingresos7[[#This Row],[Haber]])+(Tabla_Gtos_Ingresos7[[#This Row],[Factor]]*Tabla_Gtos_Ingresos7[[#This Row],[Debe]])</f>
        <v>1130.76</v>
      </c>
      <c r="W231" s="30">
        <f>VLOOKUP(Tabla_Gtos_Ingresos7[[#This Row],[3 digitos]],PGC_Gtos_e_Ingresos[],3,FALSE)</f>
        <v>1</v>
      </c>
    </row>
    <row r="232" spans="1:23" x14ac:dyDescent="0.2">
      <c r="A232" s="1">
        <v>1825</v>
      </c>
      <c r="B232" s="12">
        <v>40415</v>
      </c>
      <c r="C232" s="14">
        <v>70000139</v>
      </c>
      <c r="D232" s="1" t="s">
        <v>38</v>
      </c>
      <c r="E232" s="1" t="s">
        <v>353</v>
      </c>
      <c r="F232" s="11">
        <v>0</v>
      </c>
      <c r="G232" s="11">
        <v>7923.27</v>
      </c>
      <c r="H232" s="26" t="str">
        <f>MID(Tabla_Gtos_Ingresos7[[#This Row],[Subcuenta]],1,4)</f>
        <v>7000</v>
      </c>
      <c r="I232" s="27">
        <f>VALUE(MID(Tabla_Gtos_Ingresos7[[#This Row],[4 digitos]],1,3))</f>
        <v>700</v>
      </c>
      <c r="J232" s="27">
        <f>VALUE(MID(Tabla_Gtos_Ingresos7[[#This Row],[3 digitos]],1,2))</f>
        <v>70</v>
      </c>
      <c r="K232" s="28" t="str">
        <f>VLOOKUP(Tabla_Gtos_Ingresos7[[#This Row],[3 digitos]],PGC_Gtos_e_Ingresos[],4,FALSE)</f>
        <v>1a</v>
      </c>
      <c r="L232" s="30" t="str">
        <f>VLOOKUP(Tabla_Gtos_Ingresos7[[#This Row],[Grupo 1]],Tabla3[],4,FALSE)</f>
        <v>1. Importe Neto Cifra de Negocios</v>
      </c>
      <c r="M232" s="30" t="str">
        <f>VLOOKUP(Tabla_Gtos_Ingresos7[[#This Row],[Grupo 1]],Tabla3[],5,FALSE)</f>
        <v>1.a Ventas</v>
      </c>
      <c r="N232" s="28" t="str">
        <f>VLOOKUP(Tabla_Gtos_Ingresos7[[#This Row],[Grupo 1]],Tabla3[],10,FALSE)</f>
        <v>I</v>
      </c>
      <c r="O232" s="28" t="str">
        <f>VLOOKUP(Tabla_Gtos_Ingresos7[[#This Row],[Grupo 1]],Tabla3[],6,FALSE)</f>
        <v>Explotación</v>
      </c>
      <c r="P232" s="28">
        <f>VLOOKUP(Tabla_Gtos_Ingresos7[[#This Row],[Grupo 1]],Tabla3[],2,FALSE)</f>
        <v>1</v>
      </c>
      <c r="Q232" s="29" t="str">
        <f>VLOOKUP(Tabla_Gtos_Ingresos7[[#This Row],[3 digitos]],PGC_Gtos_e_Ingresos[],2,FALSE)</f>
        <v xml:space="preserve"> Ventas de mercaderías</v>
      </c>
      <c r="R232" s="30" t="str">
        <f>Tabla_Gtos_Ingresos7[[#This Row],[3 digitos]]&amp;"/"&amp;Tabla_Gtos_Ingresos7[[#This Row],[Nombre cuenta]]</f>
        <v>700/ Ventas de mercaderías</v>
      </c>
      <c r="S232" s="30">
        <f>YEAR(Tabla_Gtos_Ingresos7[[#This Row],[Fecha]])</f>
        <v>2010</v>
      </c>
      <c r="T232" s="27">
        <f>MONTH(Tabla_Gtos_Ingresos7[[#This Row],[Fecha]])</f>
        <v>8</v>
      </c>
      <c r="U232" s="30">
        <f>ROUNDUP(MONTH(Tabla_Gtos_Ingresos7[[#This Row],[Fecha]])/3, 0)</f>
        <v>3</v>
      </c>
      <c r="V232" s="30">
        <f>(Tabla_Gtos_Ingresos7[[#This Row],[Factor]]*Tabla_Gtos_Ingresos7[[#This Row],[Haber]])+(Tabla_Gtos_Ingresos7[[#This Row],[Factor]]*Tabla_Gtos_Ingresos7[[#This Row],[Debe]])</f>
        <v>7923.27</v>
      </c>
      <c r="W232" s="30">
        <f>VLOOKUP(Tabla_Gtos_Ingresos7[[#This Row],[3 digitos]],PGC_Gtos_e_Ingresos[],3,FALSE)</f>
        <v>1</v>
      </c>
    </row>
    <row r="233" spans="1:23" x14ac:dyDescent="0.2">
      <c r="A233" s="1">
        <v>1826</v>
      </c>
      <c r="B233" s="12">
        <v>40415</v>
      </c>
      <c r="C233" s="14">
        <v>70000140</v>
      </c>
      <c r="D233" s="1" t="s">
        <v>38</v>
      </c>
      <c r="E233" s="1" t="s">
        <v>341</v>
      </c>
      <c r="F233" s="11">
        <v>0</v>
      </c>
      <c r="G233" s="11">
        <v>7526.21</v>
      </c>
      <c r="H233" s="26" t="str">
        <f>MID(Tabla_Gtos_Ingresos7[[#This Row],[Subcuenta]],1,4)</f>
        <v>7000</v>
      </c>
      <c r="I233" s="27">
        <f>VALUE(MID(Tabla_Gtos_Ingresos7[[#This Row],[4 digitos]],1,3))</f>
        <v>700</v>
      </c>
      <c r="J233" s="27">
        <f>VALUE(MID(Tabla_Gtos_Ingresos7[[#This Row],[3 digitos]],1,2))</f>
        <v>70</v>
      </c>
      <c r="K233" s="28" t="str">
        <f>VLOOKUP(Tabla_Gtos_Ingresos7[[#This Row],[3 digitos]],PGC_Gtos_e_Ingresos[],4,FALSE)</f>
        <v>1a</v>
      </c>
      <c r="L233" s="30" t="str">
        <f>VLOOKUP(Tabla_Gtos_Ingresos7[[#This Row],[Grupo 1]],Tabla3[],4,FALSE)</f>
        <v>1. Importe Neto Cifra de Negocios</v>
      </c>
      <c r="M233" s="30" t="str">
        <f>VLOOKUP(Tabla_Gtos_Ingresos7[[#This Row],[Grupo 1]],Tabla3[],5,FALSE)</f>
        <v>1.a Ventas</v>
      </c>
      <c r="N233" s="28" t="str">
        <f>VLOOKUP(Tabla_Gtos_Ingresos7[[#This Row],[Grupo 1]],Tabla3[],10,FALSE)</f>
        <v>I</v>
      </c>
      <c r="O233" s="28" t="str">
        <f>VLOOKUP(Tabla_Gtos_Ingresos7[[#This Row],[Grupo 1]],Tabla3[],6,FALSE)</f>
        <v>Explotación</v>
      </c>
      <c r="P233" s="28">
        <f>VLOOKUP(Tabla_Gtos_Ingresos7[[#This Row],[Grupo 1]],Tabla3[],2,FALSE)</f>
        <v>1</v>
      </c>
      <c r="Q233" s="29" t="str">
        <f>VLOOKUP(Tabla_Gtos_Ingresos7[[#This Row],[3 digitos]],PGC_Gtos_e_Ingresos[],2,FALSE)</f>
        <v xml:space="preserve"> Ventas de mercaderías</v>
      </c>
      <c r="R233" s="30" t="str">
        <f>Tabla_Gtos_Ingresos7[[#This Row],[3 digitos]]&amp;"/"&amp;Tabla_Gtos_Ingresos7[[#This Row],[Nombre cuenta]]</f>
        <v>700/ Ventas de mercaderías</v>
      </c>
      <c r="S233" s="30">
        <f>YEAR(Tabla_Gtos_Ingresos7[[#This Row],[Fecha]])</f>
        <v>2010</v>
      </c>
      <c r="T233" s="27">
        <f>MONTH(Tabla_Gtos_Ingresos7[[#This Row],[Fecha]])</f>
        <v>8</v>
      </c>
      <c r="U233" s="30">
        <f>ROUNDUP(MONTH(Tabla_Gtos_Ingresos7[[#This Row],[Fecha]])/3, 0)</f>
        <v>3</v>
      </c>
      <c r="V233" s="30">
        <f>(Tabla_Gtos_Ingresos7[[#This Row],[Factor]]*Tabla_Gtos_Ingresos7[[#This Row],[Haber]])+(Tabla_Gtos_Ingresos7[[#This Row],[Factor]]*Tabla_Gtos_Ingresos7[[#This Row],[Debe]])</f>
        <v>7526.21</v>
      </c>
      <c r="W233" s="30">
        <f>VLOOKUP(Tabla_Gtos_Ingresos7[[#This Row],[3 digitos]],PGC_Gtos_e_Ingresos[],3,FALSE)</f>
        <v>1</v>
      </c>
    </row>
    <row r="234" spans="1:23" x14ac:dyDescent="0.2">
      <c r="A234" s="1">
        <v>1827</v>
      </c>
      <c r="B234" s="12">
        <v>40415</v>
      </c>
      <c r="C234" s="14">
        <v>70000141</v>
      </c>
      <c r="D234" s="1" t="s">
        <v>38</v>
      </c>
      <c r="E234" s="1" t="s">
        <v>414</v>
      </c>
      <c r="F234" s="11">
        <v>0</v>
      </c>
      <c r="G234" s="11">
        <v>619.75</v>
      </c>
      <c r="H234" s="26" t="str">
        <f>MID(Tabla_Gtos_Ingresos7[[#This Row],[Subcuenta]],1,4)</f>
        <v>7000</v>
      </c>
      <c r="I234" s="27">
        <f>VALUE(MID(Tabla_Gtos_Ingresos7[[#This Row],[4 digitos]],1,3))</f>
        <v>700</v>
      </c>
      <c r="J234" s="27">
        <f>VALUE(MID(Tabla_Gtos_Ingresos7[[#This Row],[3 digitos]],1,2))</f>
        <v>70</v>
      </c>
      <c r="K234" s="28" t="str">
        <f>VLOOKUP(Tabla_Gtos_Ingresos7[[#This Row],[3 digitos]],PGC_Gtos_e_Ingresos[],4,FALSE)</f>
        <v>1a</v>
      </c>
      <c r="L234" s="30" t="str">
        <f>VLOOKUP(Tabla_Gtos_Ingresos7[[#This Row],[Grupo 1]],Tabla3[],4,FALSE)</f>
        <v>1. Importe Neto Cifra de Negocios</v>
      </c>
      <c r="M234" s="30" t="str">
        <f>VLOOKUP(Tabla_Gtos_Ingresos7[[#This Row],[Grupo 1]],Tabla3[],5,FALSE)</f>
        <v>1.a Ventas</v>
      </c>
      <c r="N234" s="28" t="str">
        <f>VLOOKUP(Tabla_Gtos_Ingresos7[[#This Row],[Grupo 1]],Tabla3[],10,FALSE)</f>
        <v>I</v>
      </c>
      <c r="O234" s="28" t="str">
        <f>VLOOKUP(Tabla_Gtos_Ingresos7[[#This Row],[Grupo 1]],Tabla3[],6,FALSE)</f>
        <v>Explotación</v>
      </c>
      <c r="P234" s="28">
        <f>VLOOKUP(Tabla_Gtos_Ingresos7[[#This Row],[Grupo 1]],Tabla3[],2,FALSE)</f>
        <v>1</v>
      </c>
      <c r="Q234" s="29" t="str">
        <f>VLOOKUP(Tabla_Gtos_Ingresos7[[#This Row],[3 digitos]],PGC_Gtos_e_Ingresos[],2,FALSE)</f>
        <v xml:space="preserve"> Ventas de mercaderías</v>
      </c>
      <c r="R234" s="30" t="str">
        <f>Tabla_Gtos_Ingresos7[[#This Row],[3 digitos]]&amp;"/"&amp;Tabla_Gtos_Ingresos7[[#This Row],[Nombre cuenta]]</f>
        <v>700/ Ventas de mercaderías</v>
      </c>
      <c r="S234" s="30">
        <f>YEAR(Tabla_Gtos_Ingresos7[[#This Row],[Fecha]])</f>
        <v>2010</v>
      </c>
      <c r="T234" s="27">
        <f>MONTH(Tabla_Gtos_Ingresos7[[#This Row],[Fecha]])</f>
        <v>8</v>
      </c>
      <c r="U234" s="30">
        <f>ROUNDUP(MONTH(Tabla_Gtos_Ingresos7[[#This Row],[Fecha]])/3, 0)</f>
        <v>3</v>
      </c>
      <c r="V234" s="30">
        <f>(Tabla_Gtos_Ingresos7[[#This Row],[Factor]]*Tabla_Gtos_Ingresos7[[#This Row],[Haber]])+(Tabla_Gtos_Ingresos7[[#This Row],[Factor]]*Tabla_Gtos_Ingresos7[[#This Row],[Debe]])</f>
        <v>619.75</v>
      </c>
      <c r="W234" s="30">
        <f>VLOOKUP(Tabla_Gtos_Ingresos7[[#This Row],[3 digitos]],PGC_Gtos_e_Ingresos[],3,FALSE)</f>
        <v>1</v>
      </c>
    </row>
    <row r="235" spans="1:23" x14ac:dyDescent="0.2">
      <c r="A235" s="1">
        <v>1828</v>
      </c>
      <c r="B235" s="12">
        <v>40415</v>
      </c>
      <c r="C235" s="14">
        <v>70000142</v>
      </c>
      <c r="D235" s="1" t="s">
        <v>38</v>
      </c>
      <c r="E235" s="1" t="s">
        <v>310</v>
      </c>
      <c r="F235" s="11">
        <v>0</v>
      </c>
      <c r="G235" s="11">
        <v>1296.01</v>
      </c>
      <c r="H235" s="26" t="str">
        <f>MID(Tabla_Gtos_Ingresos7[[#This Row],[Subcuenta]],1,4)</f>
        <v>7000</v>
      </c>
      <c r="I235" s="27">
        <f>VALUE(MID(Tabla_Gtos_Ingresos7[[#This Row],[4 digitos]],1,3))</f>
        <v>700</v>
      </c>
      <c r="J235" s="27">
        <f>VALUE(MID(Tabla_Gtos_Ingresos7[[#This Row],[3 digitos]],1,2))</f>
        <v>70</v>
      </c>
      <c r="K235" s="28" t="str">
        <f>VLOOKUP(Tabla_Gtos_Ingresos7[[#This Row],[3 digitos]],PGC_Gtos_e_Ingresos[],4,FALSE)</f>
        <v>1a</v>
      </c>
      <c r="L235" s="30" t="str">
        <f>VLOOKUP(Tabla_Gtos_Ingresos7[[#This Row],[Grupo 1]],Tabla3[],4,FALSE)</f>
        <v>1. Importe Neto Cifra de Negocios</v>
      </c>
      <c r="M235" s="30" t="str">
        <f>VLOOKUP(Tabla_Gtos_Ingresos7[[#This Row],[Grupo 1]],Tabla3[],5,FALSE)</f>
        <v>1.a Ventas</v>
      </c>
      <c r="N235" s="28" t="str">
        <f>VLOOKUP(Tabla_Gtos_Ingresos7[[#This Row],[Grupo 1]],Tabla3[],10,FALSE)</f>
        <v>I</v>
      </c>
      <c r="O235" s="28" t="str">
        <f>VLOOKUP(Tabla_Gtos_Ingresos7[[#This Row],[Grupo 1]],Tabla3[],6,FALSE)</f>
        <v>Explotación</v>
      </c>
      <c r="P235" s="28">
        <f>VLOOKUP(Tabla_Gtos_Ingresos7[[#This Row],[Grupo 1]],Tabla3[],2,FALSE)</f>
        <v>1</v>
      </c>
      <c r="Q235" s="29" t="str">
        <f>VLOOKUP(Tabla_Gtos_Ingresos7[[#This Row],[3 digitos]],PGC_Gtos_e_Ingresos[],2,FALSE)</f>
        <v xml:space="preserve"> Ventas de mercaderías</v>
      </c>
      <c r="R235" s="30" t="str">
        <f>Tabla_Gtos_Ingresos7[[#This Row],[3 digitos]]&amp;"/"&amp;Tabla_Gtos_Ingresos7[[#This Row],[Nombre cuenta]]</f>
        <v>700/ Ventas de mercaderías</v>
      </c>
      <c r="S235" s="30">
        <f>YEAR(Tabla_Gtos_Ingresos7[[#This Row],[Fecha]])</f>
        <v>2010</v>
      </c>
      <c r="T235" s="27">
        <f>MONTH(Tabla_Gtos_Ingresos7[[#This Row],[Fecha]])</f>
        <v>8</v>
      </c>
      <c r="U235" s="30">
        <f>ROUNDUP(MONTH(Tabla_Gtos_Ingresos7[[#This Row],[Fecha]])/3, 0)</f>
        <v>3</v>
      </c>
      <c r="V235" s="30">
        <f>(Tabla_Gtos_Ingresos7[[#This Row],[Factor]]*Tabla_Gtos_Ingresos7[[#This Row],[Haber]])+(Tabla_Gtos_Ingresos7[[#This Row],[Factor]]*Tabla_Gtos_Ingresos7[[#This Row],[Debe]])</f>
        <v>1296.01</v>
      </c>
      <c r="W235" s="30">
        <f>VLOOKUP(Tabla_Gtos_Ingresos7[[#This Row],[3 digitos]],PGC_Gtos_e_Ingresos[],3,FALSE)</f>
        <v>1</v>
      </c>
    </row>
    <row r="236" spans="1:23" x14ac:dyDescent="0.2">
      <c r="A236" s="1">
        <v>1829</v>
      </c>
      <c r="B236" s="12">
        <v>40415</v>
      </c>
      <c r="C236" s="14">
        <v>70000143</v>
      </c>
      <c r="D236" s="1" t="s">
        <v>38</v>
      </c>
      <c r="E236" s="1" t="s">
        <v>53</v>
      </c>
      <c r="F236" s="11">
        <v>0</v>
      </c>
      <c r="G236" s="11">
        <v>116.6</v>
      </c>
      <c r="H236" s="26" t="str">
        <f>MID(Tabla_Gtos_Ingresos7[[#This Row],[Subcuenta]],1,4)</f>
        <v>7000</v>
      </c>
      <c r="I236" s="27">
        <f>VALUE(MID(Tabla_Gtos_Ingresos7[[#This Row],[4 digitos]],1,3))</f>
        <v>700</v>
      </c>
      <c r="J236" s="27">
        <f>VALUE(MID(Tabla_Gtos_Ingresos7[[#This Row],[3 digitos]],1,2))</f>
        <v>70</v>
      </c>
      <c r="K236" s="28" t="str">
        <f>VLOOKUP(Tabla_Gtos_Ingresos7[[#This Row],[3 digitos]],PGC_Gtos_e_Ingresos[],4,FALSE)</f>
        <v>1a</v>
      </c>
      <c r="L236" s="30" t="str">
        <f>VLOOKUP(Tabla_Gtos_Ingresos7[[#This Row],[Grupo 1]],Tabla3[],4,FALSE)</f>
        <v>1. Importe Neto Cifra de Negocios</v>
      </c>
      <c r="M236" s="30" t="str">
        <f>VLOOKUP(Tabla_Gtos_Ingresos7[[#This Row],[Grupo 1]],Tabla3[],5,FALSE)</f>
        <v>1.a Ventas</v>
      </c>
      <c r="N236" s="28" t="str">
        <f>VLOOKUP(Tabla_Gtos_Ingresos7[[#This Row],[Grupo 1]],Tabla3[],10,FALSE)</f>
        <v>I</v>
      </c>
      <c r="O236" s="28" t="str">
        <f>VLOOKUP(Tabla_Gtos_Ingresos7[[#This Row],[Grupo 1]],Tabla3[],6,FALSE)</f>
        <v>Explotación</v>
      </c>
      <c r="P236" s="28">
        <f>VLOOKUP(Tabla_Gtos_Ingresos7[[#This Row],[Grupo 1]],Tabla3[],2,FALSE)</f>
        <v>1</v>
      </c>
      <c r="Q236" s="29" t="str">
        <f>VLOOKUP(Tabla_Gtos_Ingresos7[[#This Row],[3 digitos]],PGC_Gtos_e_Ingresos[],2,FALSE)</f>
        <v xml:space="preserve"> Ventas de mercaderías</v>
      </c>
      <c r="R236" s="30" t="str">
        <f>Tabla_Gtos_Ingresos7[[#This Row],[3 digitos]]&amp;"/"&amp;Tabla_Gtos_Ingresos7[[#This Row],[Nombre cuenta]]</f>
        <v>700/ Ventas de mercaderías</v>
      </c>
      <c r="S236" s="30">
        <f>YEAR(Tabla_Gtos_Ingresos7[[#This Row],[Fecha]])</f>
        <v>2010</v>
      </c>
      <c r="T236" s="27">
        <f>MONTH(Tabla_Gtos_Ingresos7[[#This Row],[Fecha]])</f>
        <v>8</v>
      </c>
      <c r="U236" s="30">
        <f>ROUNDUP(MONTH(Tabla_Gtos_Ingresos7[[#This Row],[Fecha]])/3, 0)</f>
        <v>3</v>
      </c>
      <c r="V236" s="30">
        <f>(Tabla_Gtos_Ingresos7[[#This Row],[Factor]]*Tabla_Gtos_Ingresos7[[#This Row],[Haber]])+(Tabla_Gtos_Ingresos7[[#This Row],[Factor]]*Tabla_Gtos_Ingresos7[[#This Row],[Debe]])</f>
        <v>116.6</v>
      </c>
      <c r="W236" s="30">
        <f>VLOOKUP(Tabla_Gtos_Ingresos7[[#This Row],[3 digitos]],PGC_Gtos_e_Ingresos[],3,FALSE)</f>
        <v>1</v>
      </c>
    </row>
    <row r="237" spans="1:23" x14ac:dyDescent="0.2">
      <c r="A237" s="1">
        <v>1830</v>
      </c>
      <c r="B237" s="12">
        <v>40415</v>
      </c>
      <c r="C237" s="14">
        <v>70000144</v>
      </c>
      <c r="D237" s="1" t="s">
        <v>38</v>
      </c>
      <c r="E237" s="1" t="s">
        <v>235</v>
      </c>
      <c r="F237" s="11">
        <v>0</v>
      </c>
      <c r="G237" s="11">
        <v>1003.94</v>
      </c>
      <c r="H237" s="26" t="str">
        <f>MID(Tabla_Gtos_Ingresos7[[#This Row],[Subcuenta]],1,4)</f>
        <v>7000</v>
      </c>
      <c r="I237" s="27">
        <f>VALUE(MID(Tabla_Gtos_Ingresos7[[#This Row],[4 digitos]],1,3))</f>
        <v>700</v>
      </c>
      <c r="J237" s="27">
        <f>VALUE(MID(Tabla_Gtos_Ingresos7[[#This Row],[3 digitos]],1,2))</f>
        <v>70</v>
      </c>
      <c r="K237" s="28" t="str">
        <f>VLOOKUP(Tabla_Gtos_Ingresos7[[#This Row],[3 digitos]],PGC_Gtos_e_Ingresos[],4,FALSE)</f>
        <v>1a</v>
      </c>
      <c r="L237" s="30" t="str">
        <f>VLOOKUP(Tabla_Gtos_Ingresos7[[#This Row],[Grupo 1]],Tabla3[],4,FALSE)</f>
        <v>1. Importe Neto Cifra de Negocios</v>
      </c>
      <c r="M237" s="30" t="str">
        <f>VLOOKUP(Tabla_Gtos_Ingresos7[[#This Row],[Grupo 1]],Tabla3[],5,FALSE)</f>
        <v>1.a Ventas</v>
      </c>
      <c r="N237" s="28" t="str">
        <f>VLOOKUP(Tabla_Gtos_Ingresos7[[#This Row],[Grupo 1]],Tabla3[],10,FALSE)</f>
        <v>I</v>
      </c>
      <c r="O237" s="28" t="str">
        <f>VLOOKUP(Tabla_Gtos_Ingresos7[[#This Row],[Grupo 1]],Tabla3[],6,FALSE)</f>
        <v>Explotación</v>
      </c>
      <c r="P237" s="28">
        <f>VLOOKUP(Tabla_Gtos_Ingresos7[[#This Row],[Grupo 1]],Tabla3[],2,FALSE)</f>
        <v>1</v>
      </c>
      <c r="Q237" s="29" t="str">
        <f>VLOOKUP(Tabla_Gtos_Ingresos7[[#This Row],[3 digitos]],PGC_Gtos_e_Ingresos[],2,FALSE)</f>
        <v xml:space="preserve"> Ventas de mercaderías</v>
      </c>
      <c r="R237" s="30" t="str">
        <f>Tabla_Gtos_Ingresos7[[#This Row],[3 digitos]]&amp;"/"&amp;Tabla_Gtos_Ingresos7[[#This Row],[Nombre cuenta]]</f>
        <v>700/ Ventas de mercaderías</v>
      </c>
      <c r="S237" s="30">
        <f>YEAR(Tabla_Gtos_Ingresos7[[#This Row],[Fecha]])</f>
        <v>2010</v>
      </c>
      <c r="T237" s="27">
        <f>MONTH(Tabla_Gtos_Ingresos7[[#This Row],[Fecha]])</f>
        <v>8</v>
      </c>
      <c r="U237" s="30">
        <f>ROUNDUP(MONTH(Tabla_Gtos_Ingresos7[[#This Row],[Fecha]])/3, 0)</f>
        <v>3</v>
      </c>
      <c r="V237" s="30">
        <f>(Tabla_Gtos_Ingresos7[[#This Row],[Factor]]*Tabla_Gtos_Ingresos7[[#This Row],[Haber]])+(Tabla_Gtos_Ingresos7[[#This Row],[Factor]]*Tabla_Gtos_Ingresos7[[#This Row],[Debe]])</f>
        <v>1003.94</v>
      </c>
      <c r="W237" s="30">
        <f>VLOOKUP(Tabla_Gtos_Ingresos7[[#This Row],[3 digitos]],PGC_Gtos_e_Ingresos[],3,FALSE)</f>
        <v>1</v>
      </c>
    </row>
    <row r="238" spans="1:23" x14ac:dyDescent="0.2">
      <c r="A238" s="1">
        <v>1831</v>
      </c>
      <c r="B238" s="12">
        <v>40415</v>
      </c>
      <c r="C238" s="14">
        <v>70000145</v>
      </c>
      <c r="D238" s="1" t="s">
        <v>38</v>
      </c>
      <c r="E238" s="1" t="s">
        <v>638</v>
      </c>
      <c r="F238" s="11">
        <v>0</v>
      </c>
      <c r="G238" s="11">
        <v>1322.51</v>
      </c>
      <c r="H238" s="26" t="str">
        <f>MID(Tabla_Gtos_Ingresos7[[#This Row],[Subcuenta]],1,4)</f>
        <v>7000</v>
      </c>
      <c r="I238" s="27">
        <f>VALUE(MID(Tabla_Gtos_Ingresos7[[#This Row],[4 digitos]],1,3))</f>
        <v>700</v>
      </c>
      <c r="J238" s="27">
        <f>VALUE(MID(Tabla_Gtos_Ingresos7[[#This Row],[3 digitos]],1,2))</f>
        <v>70</v>
      </c>
      <c r="K238" s="28" t="str">
        <f>VLOOKUP(Tabla_Gtos_Ingresos7[[#This Row],[3 digitos]],PGC_Gtos_e_Ingresos[],4,FALSE)</f>
        <v>1a</v>
      </c>
      <c r="L238" s="30" t="str">
        <f>VLOOKUP(Tabla_Gtos_Ingresos7[[#This Row],[Grupo 1]],Tabla3[],4,FALSE)</f>
        <v>1. Importe Neto Cifra de Negocios</v>
      </c>
      <c r="M238" s="30" t="str">
        <f>VLOOKUP(Tabla_Gtos_Ingresos7[[#This Row],[Grupo 1]],Tabla3[],5,FALSE)</f>
        <v>1.a Ventas</v>
      </c>
      <c r="N238" s="28" t="str">
        <f>VLOOKUP(Tabla_Gtos_Ingresos7[[#This Row],[Grupo 1]],Tabla3[],10,FALSE)</f>
        <v>I</v>
      </c>
      <c r="O238" s="28" t="str">
        <f>VLOOKUP(Tabla_Gtos_Ingresos7[[#This Row],[Grupo 1]],Tabla3[],6,FALSE)</f>
        <v>Explotación</v>
      </c>
      <c r="P238" s="28">
        <f>VLOOKUP(Tabla_Gtos_Ingresos7[[#This Row],[Grupo 1]],Tabla3[],2,FALSE)</f>
        <v>1</v>
      </c>
      <c r="Q238" s="29" t="str">
        <f>VLOOKUP(Tabla_Gtos_Ingresos7[[#This Row],[3 digitos]],PGC_Gtos_e_Ingresos[],2,FALSE)</f>
        <v xml:space="preserve"> Ventas de mercaderías</v>
      </c>
      <c r="R238" s="30" t="str">
        <f>Tabla_Gtos_Ingresos7[[#This Row],[3 digitos]]&amp;"/"&amp;Tabla_Gtos_Ingresos7[[#This Row],[Nombre cuenta]]</f>
        <v>700/ Ventas de mercaderías</v>
      </c>
      <c r="S238" s="30">
        <f>YEAR(Tabla_Gtos_Ingresos7[[#This Row],[Fecha]])</f>
        <v>2010</v>
      </c>
      <c r="T238" s="27">
        <f>MONTH(Tabla_Gtos_Ingresos7[[#This Row],[Fecha]])</f>
        <v>8</v>
      </c>
      <c r="U238" s="30">
        <f>ROUNDUP(MONTH(Tabla_Gtos_Ingresos7[[#This Row],[Fecha]])/3, 0)</f>
        <v>3</v>
      </c>
      <c r="V238" s="30">
        <f>(Tabla_Gtos_Ingresos7[[#This Row],[Factor]]*Tabla_Gtos_Ingresos7[[#This Row],[Haber]])+(Tabla_Gtos_Ingresos7[[#This Row],[Factor]]*Tabla_Gtos_Ingresos7[[#This Row],[Debe]])</f>
        <v>1322.51</v>
      </c>
      <c r="W238" s="30">
        <f>VLOOKUP(Tabla_Gtos_Ingresos7[[#This Row],[3 digitos]],PGC_Gtos_e_Ingresos[],3,FALSE)</f>
        <v>1</v>
      </c>
    </row>
    <row r="239" spans="1:23" x14ac:dyDescent="0.2">
      <c r="A239" s="1">
        <v>1832</v>
      </c>
      <c r="B239" s="12">
        <v>40415</v>
      </c>
      <c r="C239" s="14">
        <v>70000146</v>
      </c>
      <c r="D239" s="1" t="s">
        <v>38</v>
      </c>
      <c r="E239" s="1" t="s">
        <v>277</v>
      </c>
      <c r="F239" s="11">
        <v>0</v>
      </c>
      <c r="G239" s="11">
        <v>73.53</v>
      </c>
      <c r="H239" s="26" t="str">
        <f>MID(Tabla_Gtos_Ingresos7[[#This Row],[Subcuenta]],1,4)</f>
        <v>7000</v>
      </c>
      <c r="I239" s="27">
        <f>VALUE(MID(Tabla_Gtos_Ingresos7[[#This Row],[4 digitos]],1,3))</f>
        <v>700</v>
      </c>
      <c r="J239" s="27">
        <f>VALUE(MID(Tabla_Gtos_Ingresos7[[#This Row],[3 digitos]],1,2))</f>
        <v>70</v>
      </c>
      <c r="K239" s="28" t="str">
        <f>VLOOKUP(Tabla_Gtos_Ingresos7[[#This Row],[3 digitos]],PGC_Gtos_e_Ingresos[],4,FALSE)</f>
        <v>1a</v>
      </c>
      <c r="L239" s="30" t="str">
        <f>VLOOKUP(Tabla_Gtos_Ingresos7[[#This Row],[Grupo 1]],Tabla3[],4,FALSE)</f>
        <v>1. Importe Neto Cifra de Negocios</v>
      </c>
      <c r="M239" s="30" t="str">
        <f>VLOOKUP(Tabla_Gtos_Ingresos7[[#This Row],[Grupo 1]],Tabla3[],5,FALSE)</f>
        <v>1.a Ventas</v>
      </c>
      <c r="N239" s="28" t="str">
        <f>VLOOKUP(Tabla_Gtos_Ingresos7[[#This Row],[Grupo 1]],Tabla3[],10,FALSE)</f>
        <v>I</v>
      </c>
      <c r="O239" s="28" t="str">
        <f>VLOOKUP(Tabla_Gtos_Ingresos7[[#This Row],[Grupo 1]],Tabla3[],6,FALSE)</f>
        <v>Explotación</v>
      </c>
      <c r="P239" s="28">
        <f>VLOOKUP(Tabla_Gtos_Ingresos7[[#This Row],[Grupo 1]],Tabla3[],2,FALSE)</f>
        <v>1</v>
      </c>
      <c r="Q239" s="29" t="str">
        <f>VLOOKUP(Tabla_Gtos_Ingresos7[[#This Row],[3 digitos]],PGC_Gtos_e_Ingresos[],2,FALSE)</f>
        <v xml:space="preserve"> Ventas de mercaderías</v>
      </c>
      <c r="R239" s="30" t="str">
        <f>Tabla_Gtos_Ingresos7[[#This Row],[3 digitos]]&amp;"/"&amp;Tabla_Gtos_Ingresos7[[#This Row],[Nombre cuenta]]</f>
        <v>700/ Ventas de mercaderías</v>
      </c>
      <c r="S239" s="30">
        <f>YEAR(Tabla_Gtos_Ingresos7[[#This Row],[Fecha]])</f>
        <v>2010</v>
      </c>
      <c r="T239" s="27">
        <f>MONTH(Tabla_Gtos_Ingresos7[[#This Row],[Fecha]])</f>
        <v>8</v>
      </c>
      <c r="U239" s="30">
        <f>ROUNDUP(MONTH(Tabla_Gtos_Ingresos7[[#This Row],[Fecha]])/3, 0)</f>
        <v>3</v>
      </c>
      <c r="V239" s="30">
        <f>(Tabla_Gtos_Ingresos7[[#This Row],[Factor]]*Tabla_Gtos_Ingresos7[[#This Row],[Haber]])+(Tabla_Gtos_Ingresos7[[#This Row],[Factor]]*Tabla_Gtos_Ingresos7[[#This Row],[Debe]])</f>
        <v>73.53</v>
      </c>
      <c r="W239" s="30">
        <f>VLOOKUP(Tabla_Gtos_Ingresos7[[#This Row],[3 digitos]],PGC_Gtos_e_Ingresos[],3,FALSE)</f>
        <v>1</v>
      </c>
    </row>
    <row r="240" spans="1:23" x14ac:dyDescent="0.2">
      <c r="A240" s="1">
        <v>1833</v>
      </c>
      <c r="B240" s="12">
        <v>40415</v>
      </c>
      <c r="C240" s="14">
        <v>70000147</v>
      </c>
      <c r="D240" s="1" t="s">
        <v>38</v>
      </c>
      <c r="E240" s="1" t="s">
        <v>278</v>
      </c>
      <c r="F240" s="11">
        <v>0</v>
      </c>
      <c r="G240" s="11">
        <v>48.88</v>
      </c>
      <c r="H240" s="26" t="str">
        <f>MID(Tabla_Gtos_Ingresos7[[#This Row],[Subcuenta]],1,4)</f>
        <v>7000</v>
      </c>
      <c r="I240" s="27">
        <f>VALUE(MID(Tabla_Gtos_Ingresos7[[#This Row],[4 digitos]],1,3))</f>
        <v>700</v>
      </c>
      <c r="J240" s="27">
        <f>VALUE(MID(Tabla_Gtos_Ingresos7[[#This Row],[3 digitos]],1,2))</f>
        <v>70</v>
      </c>
      <c r="K240" s="28" t="str">
        <f>VLOOKUP(Tabla_Gtos_Ingresos7[[#This Row],[3 digitos]],PGC_Gtos_e_Ingresos[],4,FALSE)</f>
        <v>1a</v>
      </c>
      <c r="L240" s="30" t="str">
        <f>VLOOKUP(Tabla_Gtos_Ingresos7[[#This Row],[Grupo 1]],Tabla3[],4,FALSE)</f>
        <v>1. Importe Neto Cifra de Negocios</v>
      </c>
      <c r="M240" s="30" t="str">
        <f>VLOOKUP(Tabla_Gtos_Ingresos7[[#This Row],[Grupo 1]],Tabla3[],5,FALSE)</f>
        <v>1.a Ventas</v>
      </c>
      <c r="N240" s="28" t="str">
        <f>VLOOKUP(Tabla_Gtos_Ingresos7[[#This Row],[Grupo 1]],Tabla3[],10,FALSE)</f>
        <v>I</v>
      </c>
      <c r="O240" s="28" t="str">
        <f>VLOOKUP(Tabla_Gtos_Ingresos7[[#This Row],[Grupo 1]],Tabla3[],6,FALSE)</f>
        <v>Explotación</v>
      </c>
      <c r="P240" s="28">
        <f>VLOOKUP(Tabla_Gtos_Ingresos7[[#This Row],[Grupo 1]],Tabla3[],2,FALSE)</f>
        <v>1</v>
      </c>
      <c r="Q240" s="29" t="str">
        <f>VLOOKUP(Tabla_Gtos_Ingresos7[[#This Row],[3 digitos]],PGC_Gtos_e_Ingresos[],2,FALSE)</f>
        <v xml:space="preserve"> Ventas de mercaderías</v>
      </c>
      <c r="R240" s="30" t="str">
        <f>Tabla_Gtos_Ingresos7[[#This Row],[3 digitos]]&amp;"/"&amp;Tabla_Gtos_Ingresos7[[#This Row],[Nombre cuenta]]</f>
        <v>700/ Ventas de mercaderías</v>
      </c>
      <c r="S240" s="30">
        <f>YEAR(Tabla_Gtos_Ingresos7[[#This Row],[Fecha]])</f>
        <v>2010</v>
      </c>
      <c r="T240" s="27">
        <f>MONTH(Tabla_Gtos_Ingresos7[[#This Row],[Fecha]])</f>
        <v>8</v>
      </c>
      <c r="U240" s="30">
        <f>ROUNDUP(MONTH(Tabla_Gtos_Ingresos7[[#This Row],[Fecha]])/3, 0)</f>
        <v>3</v>
      </c>
      <c r="V240" s="30">
        <f>(Tabla_Gtos_Ingresos7[[#This Row],[Factor]]*Tabla_Gtos_Ingresos7[[#This Row],[Haber]])+(Tabla_Gtos_Ingresos7[[#This Row],[Factor]]*Tabla_Gtos_Ingresos7[[#This Row],[Debe]])</f>
        <v>48.88</v>
      </c>
      <c r="W240" s="30">
        <f>VLOOKUP(Tabla_Gtos_Ingresos7[[#This Row],[3 digitos]],PGC_Gtos_e_Ingresos[],3,FALSE)</f>
        <v>1</v>
      </c>
    </row>
    <row r="241" spans="1:23" x14ac:dyDescent="0.2">
      <c r="A241" s="1">
        <v>1834</v>
      </c>
      <c r="B241" s="12">
        <v>40415</v>
      </c>
      <c r="C241" s="14">
        <v>70000148</v>
      </c>
      <c r="D241" s="1" t="s">
        <v>38</v>
      </c>
      <c r="E241" s="1" t="s">
        <v>326</v>
      </c>
      <c r="F241" s="11">
        <v>0</v>
      </c>
      <c r="G241" s="11">
        <v>140.36000000000001</v>
      </c>
      <c r="H241" s="26" t="str">
        <f>MID(Tabla_Gtos_Ingresos7[[#This Row],[Subcuenta]],1,4)</f>
        <v>7000</v>
      </c>
      <c r="I241" s="27">
        <f>VALUE(MID(Tabla_Gtos_Ingresos7[[#This Row],[4 digitos]],1,3))</f>
        <v>700</v>
      </c>
      <c r="J241" s="27">
        <f>VALUE(MID(Tabla_Gtos_Ingresos7[[#This Row],[3 digitos]],1,2))</f>
        <v>70</v>
      </c>
      <c r="K241" s="28" t="str">
        <f>VLOOKUP(Tabla_Gtos_Ingresos7[[#This Row],[3 digitos]],PGC_Gtos_e_Ingresos[],4,FALSE)</f>
        <v>1a</v>
      </c>
      <c r="L241" s="30" t="str">
        <f>VLOOKUP(Tabla_Gtos_Ingresos7[[#This Row],[Grupo 1]],Tabla3[],4,FALSE)</f>
        <v>1. Importe Neto Cifra de Negocios</v>
      </c>
      <c r="M241" s="30" t="str">
        <f>VLOOKUP(Tabla_Gtos_Ingresos7[[#This Row],[Grupo 1]],Tabla3[],5,FALSE)</f>
        <v>1.a Ventas</v>
      </c>
      <c r="N241" s="28" t="str">
        <f>VLOOKUP(Tabla_Gtos_Ingresos7[[#This Row],[Grupo 1]],Tabla3[],10,FALSE)</f>
        <v>I</v>
      </c>
      <c r="O241" s="28" t="str">
        <f>VLOOKUP(Tabla_Gtos_Ingresos7[[#This Row],[Grupo 1]],Tabla3[],6,FALSE)</f>
        <v>Explotación</v>
      </c>
      <c r="P241" s="28">
        <f>VLOOKUP(Tabla_Gtos_Ingresos7[[#This Row],[Grupo 1]],Tabla3[],2,FALSE)</f>
        <v>1</v>
      </c>
      <c r="Q241" s="29" t="str">
        <f>VLOOKUP(Tabla_Gtos_Ingresos7[[#This Row],[3 digitos]],PGC_Gtos_e_Ingresos[],2,FALSE)</f>
        <v xml:space="preserve"> Ventas de mercaderías</v>
      </c>
      <c r="R241" s="30" t="str">
        <f>Tabla_Gtos_Ingresos7[[#This Row],[3 digitos]]&amp;"/"&amp;Tabla_Gtos_Ingresos7[[#This Row],[Nombre cuenta]]</f>
        <v>700/ Ventas de mercaderías</v>
      </c>
      <c r="S241" s="30">
        <f>YEAR(Tabla_Gtos_Ingresos7[[#This Row],[Fecha]])</f>
        <v>2010</v>
      </c>
      <c r="T241" s="27">
        <f>MONTH(Tabla_Gtos_Ingresos7[[#This Row],[Fecha]])</f>
        <v>8</v>
      </c>
      <c r="U241" s="30">
        <f>ROUNDUP(MONTH(Tabla_Gtos_Ingresos7[[#This Row],[Fecha]])/3, 0)</f>
        <v>3</v>
      </c>
      <c r="V241" s="30">
        <f>(Tabla_Gtos_Ingresos7[[#This Row],[Factor]]*Tabla_Gtos_Ingresos7[[#This Row],[Haber]])+(Tabla_Gtos_Ingresos7[[#This Row],[Factor]]*Tabla_Gtos_Ingresos7[[#This Row],[Debe]])</f>
        <v>140.36000000000001</v>
      </c>
      <c r="W241" s="30">
        <f>VLOOKUP(Tabla_Gtos_Ingresos7[[#This Row],[3 digitos]],PGC_Gtos_e_Ingresos[],3,FALSE)</f>
        <v>1</v>
      </c>
    </row>
    <row r="242" spans="1:23" x14ac:dyDescent="0.2">
      <c r="A242" s="1">
        <v>1835</v>
      </c>
      <c r="B242" s="12">
        <v>40415</v>
      </c>
      <c r="C242" s="14">
        <v>70000149</v>
      </c>
      <c r="D242" s="1" t="s">
        <v>38</v>
      </c>
      <c r="E242" s="1" t="s">
        <v>706</v>
      </c>
      <c r="F242" s="11">
        <v>0</v>
      </c>
      <c r="G242" s="11">
        <v>107.78</v>
      </c>
      <c r="H242" s="26" t="str">
        <f>MID(Tabla_Gtos_Ingresos7[[#This Row],[Subcuenta]],1,4)</f>
        <v>7000</v>
      </c>
      <c r="I242" s="27">
        <f>VALUE(MID(Tabla_Gtos_Ingresos7[[#This Row],[4 digitos]],1,3))</f>
        <v>700</v>
      </c>
      <c r="J242" s="27">
        <f>VALUE(MID(Tabla_Gtos_Ingresos7[[#This Row],[3 digitos]],1,2))</f>
        <v>70</v>
      </c>
      <c r="K242" s="28" t="str">
        <f>VLOOKUP(Tabla_Gtos_Ingresos7[[#This Row],[3 digitos]],PGC_Gtos_e_Ingresos[],4,FALSE)</f>
        <v>1a</v>
      </c>
      <c r="L242" s="30" t="str">
        <f>VLOOKUP(Tabla_Gtos_Ingresos7[[#This Row],[Grupo 1]],Tabla3[],4,FALSE)</f>
        <v>1. Importe Neto Cifra de Negocios</v>
      </c>
      <c r="M242" s="30" t="str">
        <f>VLOOKUP(Tabla_Gtos_Ingresos7[[#This Row],[Grupo 1]],Tabla3[],5,FALSE)</f>
        <v>1.a Ventas</v>
      </c>
      <c r="N242" s="28" t="str">
        <f>VLOOKUP(Tabla_Gtos_Ingresos7[[#This Row],[Grupo 1]],Tabla3[],10,FALSE)</f>
        <v>I</v>
      </c>
      <c r="O242" s="28" t="str">
        <f>VLOOKUP(Tabla_Gtos_Ingresos7[[#This Row],[Grupo 1]],Tabla3[],6,FALSE)</f>
        <v>Explotación</v>
      </c>
      <c r="P242" s="28">
        <f>VLOOKUP(Tabla_Gtos_Ingresos7[[#This Row],[Grupo 1]],Tabla3[],2,FALSE)</f>
        <v>1</v>
      </c>
      <c r="Q242" s="29" t="str">
        <f>VLOOKUP(Tabla_Gtos_Ingresos7[[#This Row],[3 digitos]],PGC_Gtos_e_Ingresos[],2,FALSE)</f>
        <v xml:space="preserve"> Ventas de mercaderías</v>
      </c>
      <c r="R242" s="30" t="str">
        <f>Tabla_Gtos_Ingresos7[[#This Row],[3 digitos]]&amp;"/"&amp;Tabla_Gtos_Ingresos7[[#This Row],[Nombre cuenta]]</f>
        <v>700/ Ventas de mercaderías</v>
      </c>
      <c r="S242" s="30">
        <f>YEAR(Tabla_Gtos_Ingresos7[[#This Row],[Fecha]])</f>
        <v>2010</v>
      </c>
      <c r="T242" s="27">
        <f>MONTH(Tabla_Gtos_Ingresos7[[#This Row],[Fecha]])</f>
        <v>8</v>
      </c>
      <c r="U242" s="30">
        <f>ROUNDUP(MONTH(Tabla_Gtos_Ingresos7[[#This Row],[Fecha]])/3, 0)</f>
        <v>3</v>
      </c>
      <c r="V242" s="30">
        <f>(Tabla_Gtos_Ingresos7[[#This Row],[Factor]]*Tabla_Gtos_Ingresos7[[#This Row],[Haber]])+(Tabla_Gtos_Ingresos7[[#This Row],[Factor]]*Tabla_Gtos_Ingresos7[[#This Row],[Debe]])</f>
        <v>107.78</v>
      </c>
      <c r="W242" s="30">
        <f>VLOOKUP(Tabla_Gtos_Ingresos7[[#This Row],[3 digitos]],PGC_Gtos_e_Ingresos[],3,FALSE)</f>
        <v>1</v>
      </c>
    </row>
    <row r="243" spans="1:23" x14ac:dyDescent="0.2">
      <c r="A243" s="1">
        <v>1836</v>
      </c>
      <c r="B243" s="12">
        <v>40415</v>
      </c>
      <c r="C243" s="14">
        <v>70000150</v>
      </c>
      <c r="D243" s="1" t="s">
        <v>38</v>
      </c>
      <c r="E243" s="1" t="s">
        <v>554</v>
      </c>
      <c r="F243" s="11">
        <v>0</v>
      </c>
      <c r="G243" s="11">
        <v>28.05</v>
      </c>
      <c r="H243" s="26" t="str">
        <f>MID(Tabla_Gtos_Ingresos7[[#This Row],[Subcuenta]],1,4)</f>
        <v>7000</v>
      </c>
      <c r="I243" s="27">
        <f>VALUE(MID(Tabla_Gtos_Ingresos7[[#This Row],[4 digitos]],1,3))</f>
        <v>700</v>
      </c>
      <c r="J243" s="27">
        <f>VALUE(MID(Tabla_Gtos_Ingresos7[[#This Row],[3 digitos]],1,2))</f>
        <v>70</v>
      </c>
      <c r="K243" s="28" t="str">
        <f>VLOOKUP(Tabla_Gtos_Ingresos7[[#This Row],[3 digitos]],PGC_Gtos_e_Ingresos[],4,FALSE)</f>
        <v>1a</v>
      </c>
      <c r="L243" s="30" t="str">
        <f>VLOOKUP(Tabla_Gtos_Ingresos7[[#This Row],[Grupo 1]],Tabla3[],4,FALSE)</f>
        <v>1. Importe Neto Cifra de Negocios</v>
      </c>
      <c r="M243" s="30" t="str">
        <f>VLOOKUP(Tabla_Gtos_Ingresos7[[#This Row],[Grupo 1]],Tabla3[],5,FALSE)</f>
        <v>1.a Ventas</v>
      </c>
      <c r="N243" s="28" t="str">
        <f>VLOOKUP(Tabla_Gtos_Ingresos7[[#This Row],[Grupo 1]],Tabla3[],10,FALSE)</f>
        <v>I</v>
      </c>
      <c r="O243" s="28" t="str">
        <f>VLOOKUP(Tabla_Gtos_Ingresos7[[#This Row],[Grupo 1]],Tabla3[],6,FALSE)</f>
        <v>Explotación</v>
      </c>
      <c r="P243" s="28">
        <f>VLOOKUP(Tabla_Gtos_Ingresos7[[#This Row],[Grupo 1]],Tabla3[],2,FALSE)</f>
        <v>1</v>
      </c>
      <c r="Q243" s="29" t="str">
        <f>VLOOKUP(Tabla_Gtos_Ingresos7[[#This Row],[3 digitos]],PGC_Gtos_e_Ingresos[],2,FALSE)</f>
        <v xml:space="preserve"> Ventas de mercaderías</v>
      </c>
      <c r="R243" s="30" t="str">
        <f>Tabla_Gtos_Ingresos7[[#This Row],[3 digitos]]&amp;"/"&amp;Tabla_Gtos_Ingresos7[[#This Row],[Nombre cuenta]]</f>
        <v>700/ Ventas de mercaderías</v>
      </c>
      <c r="S243" s="30">
        <f>YEAR(Tabla_Gtos_Ingresos7[[#This Row],[Fecha]])</f>
        <v>2010</v>
      </c>
      <c r="T243" s="27">
        <f>MONTH(Tabla_Gtos_Ingresos7[[#This Row],[Fecha]])</f>
        <v>8</v>
      </c>
      <c r="U243" s="30">
        <f>ROUNDUP(MONTH(Tabla_Gtos_Ingresos7[[#This Row],[Fecha]])/3, 0)</f>
        <v>3</v>
      </c>
      <c r="V243" s="30">
        <f>(Tabla_Gtos_Ingresos7[[#This Row],[Factor]]*Tabla_Gtos_Ingresos7[[#This Row],[Haber]])+(Tabla_Gtos_Ingresos7[[#This Row],[Factor]]*Tabla_Gtos_Ingresos7[[#This Row],[Debe]])</f>
        <v>28.05</v>
      </c>
      <c r="W243" s="30">
        <f>VLOOKUP(Tabla_Gtos_Ingresos7[[#This Row],[3 digitos]],PGC_Gtos_e_Ingresos[],3,FALSE)</f>
        <v>1</v>
      </c>
    </row>
    <row r="244" spans="1:23" x14ac:dyDescent="0.2">
      <c r="A244" s="1">
        <v>1837</v>
      </c>
      <c r="B244" s="12">
        <v>40415</v>
      </c>
      <c r="C244" s="14">
        <v>70000151</v>
      </c>
      <c r="D244" s="1" t="s">
        <v>38</v>
      </c>
      <c r="E244" s="1" t="s">
        <v>699</v>
      </c>
      <c r="F244" s="11">
        <v>0</v>
      </c>
      <c r="G244" s="11">
        <v>42.12</v>
      </c>
      <c r="H244" s="26" t="str">
        <f>MID(Tabla_Gtos_Ingresos7[[#This Row],[Subcuenta]],1,4)</f>
        <v>7000</v>
      </c>
      <c r="I244" s="27">
        <f>VALUE(MID(Tabla_Gtos_Ingresos7[[#This Row],[4 digitos]],1,3))</f>
        <v>700</v>
      </c>
      <c r="J244" s="27">
        <f>VALUE(MID(Tabla_Gtos_Ingresos7[[#This Row],[3 digitos]],1,2))</f>
        <v>70</v>
      </c>
      <c r="K244" s="28" t="str">
        <f>VLOOKUP(Tabla_Gtos_Ingresos7[[#This Row],[3 digitos]],PGC_Gtos_e_Ingresos[],4,FALSE)</f>
        <v>1a</v>
      </c>
      <c r="L244" s="30" t="str">
        <f>VLOOKUP(Tabla_Gtos_Ingresos7[[#This Row],[Grupo 1]],Tabla3[],4,FALSE)</f>
        <v>1. Importe Neto Cifra de Negocios</v>
      </c>
      <c r="M244" s="30" t="str">
        <f>VLOOKUP(Tabla_Gtos_Ingresos7[[#This Row],[Grupo 1]],Tabla3[],5,FALSE)</f>
        <v>1.a Ventas</v>
      </c>
      <c r="N244" s="28" t="str">
        <f>VLOOKUP(Tabla_Gtos_Ingresos7[[#This Row],[Grupo 1]],Tabla3[],10,FALSE)</f>
        <v>I</v>
      </c>
      <c r="O244" s="28" t="str">
        <f>VLOOKUP(Tabla_Gtos_Ingresos7[[#This Row],[Grupo 1]],Tabla3[],6,FALSE)</f>
        <v>Explotación</v>
      </c>
      <c r="P244" s="28">
        <f>VLOOKUP(Tabla_Gtos_Ingresos7[[#This Row],[Grupo 1]],Tabla3[],2,FALSE)</f>
        <v>1</v>
      </c>
      <c r="Q244" s="29" t="str">
        <f>VLOOKUP(Tabla_Gtos_Ingresos7[[#This Row],[3 digitos]],PGC_Gtos_e_Ingresos[],2,FALSE)</f>
        <v xml:space="preserve"> Ventas de mercaderías</v>
      </c>
      <c r="R244" s="30" t="str">
        <f>Tabla_Gtos_Ingresos7[[#This Row],[3 digitos]]&amp;"/"&amp;Tabla_Gtos_Ingresos7[[#This Row],[Nombre cuenta]]</f>
        <v>700/ Ventas de mercaderías</v>
      </c>
      <c r="S244" s="30">
        <f>YEAR(Tabla_Gtos_Ingresos7[[#This Row],[Fecha]])</f>
        <v>2010</v>
      </c>
      <c r="T244" s="27">
        <f>MONTH(Tabla_Gtos_Ingresos7[[#This Row],[Fecha]])</f>
        <v>8</v>
      </c>
      <c r="U244" s="30">
        <f>ROUNDUP(MONTH(Tabla_Gtos_Ingresos7[[#This Row],[Fecha]])/3, 0)</f>
        <v>3</v>
      </c>
      <c r="V244" s="30">
        <f>(Tabla_Gtos_Ingresos7[[#This Row],[Factor]]*Tabla_Gtos_Ingresos7[[#This Row],[Haber]])+(Tabla_Gtos_Ingresos7[[#This Row],[Factor]]*Tabla_Gtos_Ingresos7[[#This Row],[Debe]])</f>
        <v>42.12</v>
      </c>
      <c r="W244" s="30">
        <f>VLOOKUP(Tabla_Gtos_Ingresos7[[#This Row],[3 digitos]],PGC_Gtos_e_Ingresos[],3,FALSE)</f>
        <v>1</v>
      </c>
    </row>
    <row r="245" spans="1:23" x14ac:dyDescent="0.2">
      <c r="A245" s="1">
        <v>1838</v>
      </c>
      <c r="B245" s="12">
        <v>40415</v>
      </c>
      <c r="C245" s="14">
        <v>70000152</v>
      </c>
      <c r="D245" s="1" t="s">
        <v>38</v>
      </c>
      <c r="E245" s="1" t="s">
        <v>607</v>
      </c>
      <c r="F245" s="11">
        <v>0</v>
      </c>
      <c r="G245" s="11">
        <v>857.56</v>
      </c>
      <c r="H245" s="26" t="str">
        <f>MID(Tabla_Gtos_Ingresos7[[#This Row],[Subcuenta]],1,4)</f>
        <v>7000</v>
      </c>
      <c r="I245" s="27">
        <f>VALUE(MID(Tabla_Gtos_Ingresos7[[#This Row],[4 digitos]],1,3))</f>
        <v>700</v>
      </c>
      <c r="J245" s="27">
        <f>VALUE(MID(Tabla_Gtos_Ingresos7[[#This Row],[3 digitos]],1,2))</f>
        <v>70</v>
      </c>
      <c r="K245" s="28" t="str">
        <f>VLOOKUP(Tabla_Gtos_Ingresos7[[#This Row],[3 digitos]],PGC_Gtos_e_Ingresos[],4,FALSE)</f>
        <v>1a</v>
      </c>
      <c r="L245" s="30" t="str">
        <f>VLOOKUP(Tabla_Gtos_Ingresos7[[#This Row],[Grupo 1]],Tabla3[],4,FALSE)</f>
        <v>1. Importe Neto Cifra de Negocios</v>
      </c>
      <c r="M245" s="30" t="str">
        <f>VLOOKUP(Tabla_Gtos_Ingresos7[[#This Row],[Grupo 1]],Tabla3[],5,FALSE)</f>
        <v>1.a Ventas</v>
      </c>
      <c r="N245" s="28" t="str">
        <f>VLOOKUP(Tabla_Gtos_Ingresos7[[#This Row],[Grupo 1]],Tabla3[],10,FALSE)</f>
        <v>I</v>
      </c>
      <c r="O245" s="28" t="str">
        <f>VLOOKUP(Tabla_Gtos_Ingresos7[[#This Row],[Grupo 1]],Tabla3[],6,FALSE)</f>
        <v>Explotación</v>
      </c>
      <c r="P245" s="28">
        <f>VLOOKUP(Tabla_Gtos_Ingresos7[[#This Row],[Grupo 1]],Tabla3[],2,FALSE)</f>
        <v>1</v>
      </c>
      <c r="Q245" s="29" t="str">
        <f>VLOOKUP(Tabla_Gtos_Ingresos7[[#This Row],[3 digitos]],PGC_Gtos_e_Ingresos[],2,FALSE)</f>
        <v xml:space="preserve"> Ventas de mercaderías</v>
      </c>
      <c r="R245" s="30" t="str">
        <f>Tabla_Gtos_Ingresos7[[#This Row],[3 digitos]]&amp;"/"&amp;Tabla_Gtos_Ingresos7[[#This Row],[Nombre cuenta]]</f>
        <v>700/ Ventas de mercaderías</v>
      </c>
      <c r="S245" s="30">
        <f>YEAR(Tabla_Gtos_Ingresos7[[#This Row],[Fecha]])</f>
        <v>2010</v>
      </c>
      <c r="T245" s="27">
        <f>MONTH(Tabla_Gtos_Ingresos7[[#This Row],[Fecha]])</f>
        <v>8</v>
      </c>
      <c r="U245" s="30">
        <f>ROUNDUP(MONTH(Tabla_Gtos_Ingresos7[[#This Row],[Fecha]])/3, 0)</f>
        <v>3</v>
      </c>
      <c r="V245" s="30">
        <f>(Tabla_Gtos_Ingresos7[[#This Row],[Factor]]*Tabla_Gtos_Ingresos7[[#This Row],[Haber]])+(Tabla_Gtos_Ingresos7[[#This Row],[Factor]]*Tabla_Gtos_Ingresos7[[#This Row],[Debe]])</f>
        <v>857.56</v>
      </c>
      <c r="W245" s="30">
        <f>VLOOKUP(Tabla_Gtos_Ingresos7[[#This Row],[3 digitos]],PGC_Gtos_e_Ingresos[],3,FALSE)</f>
        <v>1</v>
      </c>
    </row>
    <row r="246" spans="1:23" x14ac:dyDescent="0.2">
      <c r="A246" s="1">
        <v>1839</v>
      </c>
      <c r="B246" s="12">
        <v>40415</v>
      </c>
      <c r="C246" s="14">
        <v>70000153</v>
      </c>
      <c r="D246" s="1" t="s">
        <v>38</v>
      </c>
      <c r="E246" s="2" t="s">
        <v>716</v>
      </c>
      <c r="F246" s="11">
        <v>0</v>
      </c>
      <c r="G246" s="11">
        <v>20.02</v>
      </c>
      <c r="H246" s="26" t="str">
        <f>MID(Tabla_Gtos_Ingresos7[[#This Row],[Subcuenta]],1,4)</f>
        <v>7000</v>
      </c>
      <c r="I246" s="27">
        <f>VALUE(MID(Tabla_Gtos_Ingresos7[[#This Row],[4 digitos]],1,3))</f>
        <v>700</v>
      </c>
      <c r="J246" s="27">
        <f>VALUE(MID(Tabla_Gtos_Ingresos7[[#This Row],[3 digitos]],1,2))</f>
        <v>70</v>
      </c>
      <c r="K246" s="28" t="str">
        <f>VLOOKUP(Tabla_Gtos_Ingresos7[[#This Row],[3 digitos]],PGC_Gtos_e_Ingresos[],4,FALSE)</f>
        <v>1a</v>
      </c>
      <c r="L246" s="30" t="str">
        <f>VLOOKUP(Tabla_Gtos_Ingresos7[[#This Row],[Grupo 1]],Tabla3[],4,FALSE)</f>
        <v>1. Importe Neto Cifra de Negocios</v>
      </c>
      <c r="M246" s="30" t="str">
        <f>VLOOKUP(Tabla_Gtos_Ingresos7[[#This Row],[Grupo 1]],Tabla3[],5,FALSE)</f>
        <v>1.a Ventas</v>
      </c>
      <c r="N246" s="28" t="str">
        <f>VLOOKUP(Tabla_Gtos_Ingresos7[[#This Row],[Grupo 1]],Tabla3[],10,FALSE)</f>
        <v>I</v>
      </c>
      <c r="O246" s="28" t="str">
        <f>VLOOKUP(Tabla_Gtos_Ingresos7[[#This Row],[Grupo 1]],Tabla3[],6,FALSE)</f>
        <v>Explotación</v>
      </c>
      <c r="P246" s="28">
        <f>VLOOKUP(Tabla_Gtos_Ingresos7[[#This Row],[Grupo 1]],Tabla3[],2,FALSE)</f>
        <v>1</v>
      </c>
      <c r="Q246" s="29" t="str">
        <f>VLOOKUP(Tabla_Gtos_Ingresos7[[#This Row],[3 digitos]],PGC_Gtos_e_Ingresos[],2,FALSE)</f>
        <v xml:space="preserve"> Ventas de mercaderías</v>
      </c>
      <c r="R246" s="30" t="str">
        <f>Tabla_Gtos_Ingresos7[[#This Row],[3 digitos]]&amp;"/"&amp;Tabla_Gtos_Ingresos7[[#This Row],[Nombre cuenta]]</f>
        <v>700/ Ventas de mercaderías</v>
      </c>
      <c r="S246" s="30">
        <f>YEAR(Tabla_Gtos_Ingresos7[[#This Row],[Fecha]])</f>
        <v>2010</v>
      </c>
      <c r="T246" s="27">
        <f>MONTH(Tabla_Gtos_Ingresos7[[#This Row],[Fecha]])</f>
        <v>8</v>
      </c>
      <c r="U246" s="30">
        <f>ROUNDUP(MONTH(Tabla_Gtos_Ingresos7[[#This Row],[Fecha]])/3, 0)</f>
        <v>3</v>
      </c>
      <c r="V246" s="30">
        <f>(Tabla_Gtos_Ingresos7[[#This Row],[Factor]]*Tabla_Gtos_Ingresos7[[#This Row],[Haber]])+(Tabla_Gtos_Ingresos7[[#This Row],[Factor]]*Tabla_Gtos_Ingresos7[[#This Row],[Debe]])</f>
        <v>20.02</v>
      </c>
      <c r="W246" s="30">
        <f>VLOOKUP(Tabla_Gtos_Ingresos7[[#This Row],[3 digitos]],PGC_Gtos_e_Ingresos[],3,FALSE)</f>
        <v>1</v>
      </c>
    </row>
    <row r="247" spans="1:23" x14ac:dyDescent="0.2">
      <c r="A247" s="1">
        <v>1840</v>
      </c>
      <c r="B247" s="12">
        <v>40415</v>
      </c>
      <c r="C247" s="14">
        <v>70000154</v>
      </c>
      <c r="D247" s="1" t="s">
        <v>38</v>
      </c>
      <c r="E247" s="1" t="s">
        <v>565</v>
      </c>
      <c r="F247" s="11">
        <v>0</v>
      </c>
      <c r="G247" s="11">
        <v>19.579999999999998</v>
      </c>
      <c r="H247" s="26" t="str">
        <f>MID(Tabla_Gtos_Ingresos7[[#This Row],[Subcuenta]],1,4)</f>
        <v>7000</v>
      </c>
      <c r="I247" s="27">
        <f>VALUE(MID(Tabla_Gtos_Ingresos7[[#This Row],[4 digitos]],1,3))</f>
        <v>700</v>
      </c>
      <c r="J247" s="27">
        <f>VALUE(MID(Tabla_Gtos_Ingresos7[[#This Row],[3 digitos]],1,2))</f>
        <v>70</v>
      </c>
      <c r="K247" s="28" t="str">
        <f>VLOOKUP(Tabla_Gtos_Ingresos7[[#This Row],[3 digitos]],PGC_Gtos_e_Ingresos[],4,FALSE)</f>
        <v>1a</v>
      </c>
      <c r="L247" s="30" t="str">
        <f>VLOOKUP(Tabla_Gtos_Ingresos7[[#This Row],[Grupo 1]],Tabla3[],4,FALSE)</f>
        <v>1. Importe Neto Cifra de Negocios</v>
      </c>
      <c r="M247" s="30" t="str">
        <f>VLOOKUP(Tabla_Gtos_Ingresos7[[#This Row],[Grupo 1]],Tabla3[],5,FALSE)</f>
        <v>1.a Ventas</v>
      </c>
      <c r="N247" s="28" t="str">
        <f>VLOOKUP(Tabla_Gtos_Ingresos7[[#This Row],[Grupo 1]],Tabla3[],10,FALSE)</f>
        <v>I</v>
      </c>
      <c r="O247" s="28" t="str">
        <f>VLOOKUP(Tabla_Gtos_Ingresos7[[#This Row],[Grupo 1]],Tabla3[],6,FALSE)</f>
        <v>Explotación</v>
      </c>
      <c r="P247" s="28">
        <f>VLOOKUP(Tabla_Gtos_Ingresos7[[#This Row],[Grupo 1]],Tabla3[],2,FALSE)</f>
        <v>1</v>
      </c>
      <c r="Q247" s="29" t="str">
        <f>VLOOKUP(Tabla_Gtos_Ingresos7[[#This Row],[3 digitos]],PGC_Gtos_e_Ingresos[],2,FALSE)</f>
        <v xml:space="preserve"> Ventas de mercaderías</v>
      </c>
      <c r="R247" s="30" t="str">
        <f>Tabla_Gtos_Ingresos7[[#This Row],[3 digitos]]&amp;"/"&amp;Tabla_Gtos_Ingresos7[[#This Row],[Nombre cuenta]]</f>
        <v>700/ Ventas de mercaderías</v>
      </c>
      <c r="S247" s="30">
        <f>YEAR(Tabla_Gtos_Ingresos7[[#This Row],[Fecha]])</f>
        <v>2010</v>
      </c>
      <c r="T247" s="27">
        <f>MONTH(Tabla_Gtos_Ingresos7[[#This Row],[Fecha]])</f>
        <v>8</v>
      </c>
      <c r="U247" s="30">
        <f>ROUNDUP(MONTH(Tabla_Gtos_Ingresos7[[#This Row],[Fecha]])/3, 0)</f>
        <v>3</v>
      </c>
      <c r="V247" s="30">
        <f>(Tabla_Gtos_Ingresos7[[#This Row],[Factor]]*Tabla_Gtos_Ingresos7[[#This Row],[Haber]])+(Tabla_Gtos_Ingresos7[[#This Row],[Factor]]*Tabla_Gtos_Ingresos7[[#This Row],[Debe]])</f>
        <v>19.579999999999998</v>
      </c>
      <c r="W247" s="30">
        <f>VLOOKUP(Tabla_Gtos_Ingresos7[[#This Row],[3 digitos]],PGC_Gtos_e_Ingresos[],3,FALSE)</f>
        <v>1</v>
      </c>
    </row>
    <row r="248" spans="1:23" x14ac:dyDescent="0.2">
      <c r="A248" s="1">
        <v>1844</v>
      </c>
      <c r="B248" s="12">
        <v>40415</v>
      </c>
      <c r="C248" s="14">
        <v>70000155</v>
      </c>
      <c r="D248" s="1" t="s">
        <v>38</v>
      </c>
      <c r="E248" s="2" t="s">
        <v>579</v>
      </c>
      <c r="F248" s="11">
        <v>0</v>
      </c>
      <c r="G248" s="11">
        <v>740.62</v>
      </c>
      <c r="H248" s="26" t="str">
        <f>MID(Tabla_Gtos_Ingresos7[[#This Row],[Subcuenta]],1,4)</f>
        <v>7000</v>
      </c>
      <c r="I248" s="27">
        <f>VALUE(MID(Tabla_Gtos_Ingresos7[[#This Row],[4 digitos]],1,3))</f>
        <v>700</v>
      </c>
      <c r="J248" s="27">
        <f>VALUE(MID(Tabla_Gtos_Ingresos7[[#This Row],[3 digitos]],1,2))</f>
        <v>70</v>
      </c>
      <c r="K248" s="28" t="str">
        <f>VLOOKUP(Tabla_Gtos_Ingresos7[[#This Row],[3 digitos]],PGC_Gtos_e_Ingresos[],4,FALSE)</f>
        <v>1a</v>
      </c>
      <c r="L248" s="30" t="str">
        <f>VLOOKUP(Tabla_Gtos_Ingresos7[[#This Row],[Grupo 1]],Tabla3[],4,FALSE)</f>
        <v>1. Importe Neto Cifra de Negocios</v>
      </c>
      <c r="M248" s="30" t="str">
        <f>VLOOKUP(Tabla_Gtos_Ingresos7[[#This Row],[Grupo 1]],Tabla3[],5,FALSE)</f>
        <v>1.a Ventas</v>
      </c>
      <c r="N248" s="28" t="str">
        <f>VLOOKUP(Tabla_Gtos_Ingresos7[[#This Row],[Grupo 1]],Tabla3[],10,FALSE)</f>
        <v>I</v>
      </c>
      <c r="O248" s="28" t="str">
        <f>VLOOKUP(Tabla_Gtos_Ingresos7[[#This Row],[Grupo 1]],Tabla3[],6,FALSE)</f>
        <v>Explotación</v>
      </c>
      <c r="P248" s="28">
        <f>VLOOKUP(Tabla_Gtos_Ingresos7[[#This Row],[Grupo 1]],Tabla3[],2,FALSE)</f>
        <v>1</v>
      </c>
      <c r="Q248" s="29" t="str">
        <f>VLOOKUP(Tabla_Gtos_Ingresos7[[#This Row],[3 digitos]],PGC_Gtos_e_Ingresos[],2,FALSE)</f>
        <v xml:space="preserve"> Ventas de mercaderías</v>
      </c>
      <c r="R248" s="30" t="str">
        <f>Tabla_Gtos_Ingresos7[[#This Row],[3 digitos]]&amp;"/"&amp;Tabla_Gtos_Ingresos7[[#This Row],[Nombre cuenta]]</f>
        <v>700/ Ventas de mercaderías</v>
      </c>
      <c r="S248" s="30">
        <f>YEAR(Tabla_Gtos_Ingresos7[[#This Row],[Fecha]])</f>
        <v>2010</v>
      </c>
      <c r="T248" s="27">
        <f>MONTH(Tabla_Gtos_Ingresos7[[#This Row],[Fecha]])</f>
        <v>8</v>
      </c>
      <c r="U248" s="30">
        <f>ROUNDUP(MONTH(Tabla_Gtos_Ingresos7[[#This Row],[Fecha]])/3, 0)</f>
        <v>3</v>
      </c>
      <c r="V248" s="30">
        <f>(Tabla_Gtos_Ingresos7[[#This Row],[Factor]]*Tabla_Gtos_Ingresos7[[#This Row],[Haber]])+(Tabla_Gtos_Ingresos7[[#This Row],[Factor]]*Tabla_Gtos_Ingresos7[[#This Row],[Debe]])</f>
        <v>740.62</v>
      </c>
      <c r="W248" s="30">
        <f>VLOOKUP(Tabla_Gtos_Ingresos7[[#This Row],[3 digitos]],PGC_Gtos_e_Ingresos[],3,FALSE)</f>
        <v>1</v>
      </c>
    </row>
    <row r="249" spans="1:23" x14ac:dyDescent="0.2">
      <c r="A249" s="1">
        <v>2116</v>
      </c>
      <c r="B249" s="12">
        <v>40446</v>
      </c>
      <c r="C249" s="14">
        <v>62400033</v>
      </c>
      <c r="D249" s="1" t="s">
        <v>16</v>
      </c>
      <c r="E249" s="1" t="s">
        <v>451</v>
      </c>
      <c r="F249" s="11">
        <v>44</v>
      </c>
      <c r="G249" s="11">
        <v>0</v>
      </c>
      <c r="H249" s="26" t="str">
        <f>MID(Tabla_Gtos_Ingresos7[[#This Row],[Subcuenta]],1,4)</f>
        <v>6240</v>
      </c>
      <c r="I249" s="27">
        <f>VALUE(MID(Tabla_Gtos_Ingresos7[[#This Row],[4 digitos]],1,3))</f>
        <v>624</v>
      </c>
      <c r="J249" s="27">
        <f>VALUE(MID(Tabla_Gtos_Ingresos7[[#This Row],[3 digitos]],1,2))</f>
        <v>62</v>
      </c>
      <c r="K249" s="28" t="str">
        <f>VLOOKUP(Tabla_Gtos_Ingresos7[[#This Row],[3 digitos]],PGC_Gtos_e_Ingresos[],4,FALSE)</f>
        <v>7.a</v>
      </c>
      <c r="L249" s="30" t="str">
        <f>VLOOKUP(Tabla_Gtos_Ingresos7[[#This Row],[Grupo 1]],Tabla3[],4,FALSE)</f>
        <v>7. Otros Gastos de Explotación</v>
      </c>
      <c r="M249" s="30" t="str">
        <f>VLOOKUP(Tabla_Gtos_Ingresos7[[#This Row],[Grupo 1]],Tabla3[],5,FALSE)</f>
        <v>7.a Servicios Exteriores</v>
      </c>
      <c r="N249" s="28" t="str">
        <f>VLOOKUP(Tabla_Gtos_Ingresos7[[#This Row],[Grupo 1]],Tabla3[],10,FALSE)</f>
        <v>G</v>
      </c>
      <c r="O249" s="28" t="str">
        <f>VLOOKUP(Tabla_Gtos_Ingresos7[[#This Row],[Grupo 1]],Tabla3[],6,FALSE)</f>
        <v>Explotación</v>
      </c>
      <c r="P249" s="28">
        <f>VLOOKUP(Tabla_Gtos_Ingresos7[[#This Row],[Grupo 1]],Tabla3[],2,FALSE)</f>
        <v>7</v>
      </c>
      <c r="Q249" s="29" t="str">
        <f>VLOOKUP(Tabla_Gtos_Ingresos7[[#This Row],[3 digitos]],PGC_Gtos_e_Ingresos[],2,FALSE)</f>
        <v xml:space="preserve"> Transportes</v>
      </c>
      <c r="R249" s="30" t="str">
        <f>Tabla_Gtos_Ingresos7[[#This Row],[3 digitos]]&amp;"/"&amp;Tabla_Gtos_Ingresos7[[#This Row],[Nombre cuenta]]</f>
        <v>624/ Transportes</v>
      </c>
      <c r="S249" s="30">
        <f>YEAR(Tabla_Gtos_Ingresos7[[#This Row],[Fecha]])</f>
        <v>2010</v>
      </c>
      <c r="T249" s="27">
        <f>MONTH(Tabla_Gtos_Ingresos7[[#This Row],[Fecha]])</f>
        <v>9</v>
      </c>
      <c r="U249" s="30">
        <f>ROUNDUP(MONTH(Tabla_Gtos_Ingresos7[[#This Row],[Fecha]])/3, 0)</f>
        <v>3</v>
      </c>
      <c r="V249" s="30">
        <f>(Tabla_Gtos_Ingresos7[[#This Row],[Factor]]*Tabla_Gtos_Ingresos7[[#This Row],[Haber]])+(Tabla_Gtos_Ingresos7[[#This Row],[Factor]]*Tabla_Gtos_Ingresos7[[#This Row],[Debe]])</f>
        <v>-44</v>
      </c>
      <c r="W249" s="30">
        <f>VLOOKUP(Tabla_Gtos_Ingresos7[[#This Row],[3 digitos]],PGC_Gtos_e_Ingresos[],3,FALSE)</f>
        <v>-1</v>
      </c>
    </row>
    <row r="250" spans="1:23" x14ac:dyDescent="0.2">
      <c r="A250" s="1">
        <v>2117</v>
      </c>
      <c r="B250" s="12">
        <v>40446</v>
      </c>
      <c r="C250" s="14">
        <v>62400034</v>
      </c>
      <c r="D250" s="1" t="s">
        <v>16</v>
      </c>
      <c r="E250" s="1" t="s">
        <v>452</v>
      </c>
      <c r="F250" s="11">
        <v>157.76</v>
      </c>
      <c r="G250" s="11">
        <v>0</v>
      </c>
      <c r="H250" s="26" t="str">
        <f>MID(Tabla_Gtos_Ingresos7[[#This Row],[Subcuenta]],1,4)</f>
        <v>6240</v>
      </c>
      <c r="I250" s="27">
        <f>VALUE(MID(Tabla_Gtos_Ingresos7[[#This Row],[4 digitos]],1,3))</f>
        <v>624</v>
      </c>
      <c r="J250" s="27">
        <f>VALUE(MID(Tabla_Gtos_Ingresos7[[#This Row],[3 digitos]],1,2))</f>
        <v>62</v>
      </c>
      <c r="K250" s="28" t="str">
        <f>VLOOKUP(Tabla_Gtos_Ingresos7[[#This Row],[3 digitos]],PGC_Gtos_e_Ingresos[],4,FALSE)</f>
        <v>7.a</v>
      </c>
      <c r="L250" s="30" t="str">
        <f>VLOOKUP(Tabla_Gtos_Ingresos7[[#This Row],[Grupo 1]],Tabla3[],4,FALSE)</f>
        <v>7. Otros Gastos de Explotación</v>
      </c>
      <c r="M250" s="30" t="str">
        <f>VLOOKUP(Tabla_Gtos_Ingresos7[[#This Row],[Grupo 1]],Tabla3[],5,FALSE)</f>
        <v>7.a Servicios Exteriores</v>
      </c>
      <c r="N250" s="28" t="str">
        <f>VLOOKUP(Tabla_Gtos_Ingresos7[[#This Row],[Grupo 1]],Tabla3[],10,FALSE)</f>
        <v>G</v>
      </c>
      <c r="O250" s="28" t="str">
        <f>VLOOKUP(Tabla_Gtos_Ingresos7[[#This Row],[Grupo 1]],Tabla3[],6,FALSE)</f>
        <v>Explotación</v>
      </c>
      <c r="P250" s="28">
        <f>VLOOKUP(Tabla_Gtos_Ingresos7[[#This Row],[Grupo 1]],Tabla3[],2,FALSE)</f>
        <v>7</v>
      </c>
      <c r="Q250" s="29" t="str">
        <f>VLOOKUP(Tabla_Gtos_Ingresos7[[#This Row],[3 digitos]],PGC_Gtos_e_Ingresos[],2,FALSE)</f>
        <v xml:space="preserve"> Transportes</v>
      </c>
      <c r="R250" s="30" t="str">
        <f>Tabla_Gtos_Ingresos7[[#This Row],[3 digitos]]&amp;"/"&amp;Tabla_Gtos_Ingresos7[[#This Row],[Nombre cuenta]]</f>
        <v>624/ Transportes</v>
      </c>
      <c r="S250" s="30">
        <f>YEAR(Tabla_Gtos_Ingresos7[[#This Row],[Fecha]])</f>
        <v>2010</v>
      </c>
      <c r="T250" s="27">
        <f>MONTH(Tabla_Gtos_Ingresos7[[#This Row],[Fecha]])</f>
        <v>9</v>
      </c>
      <c r="U250" s="30">
        <f>ROUNDUP(MONTH(Tabla_Gtos_Ingresos7[[#This Row],[Fecha]])/3, 0)</f>
        <v>3</v>
      </c>
      <c r="V250" s="30">
        <f>(Tabla_Gtos_Ingresos7[[#This Row],[Factor]]*Tabla_Gtos_Ingresos7[[#This Row],[Haber]])+(Tabla_Gtos_Ingresos7[[#This Row],[Factor]]*Tabla_Gtos_Ingresos7[[#This Row],[Debe]])</f>
        <v>-157.76</v>
      </c>
      <c r="W250" s="30">
        <f>VLOOKUP(Tabla_Gtos_Ingresos7[[#This Row],[3 digitos]],PGC_Gtos_e_Ingresos[],3,FALSE)</f>
        <v>-1</v>
      </c>
    </row>
    <row r="251" spans="1:23" x14ac:dyDescent="0.2">
      <c r="A251" s="1">
        <v>2121</v>
      </c>
      <c r="B251" s="12">
        <v>40446</v>
      </c>
      <c r="C251" s="14">
        <v>66500000</v>
      </c>
      <c r="D251" s="1" t="s">
        <v>27</v>
      </c>
      <c r="E251" s="1" t="s">
        <v>301</v>
      </c>
      <c r="F251" s="11">
        <v>942.86</v>
      </c>
      <c r="G251" s="11">
        <v>0</v>
      </c>
      <c r="H251" s="26" t="str">
        <f>MID(Tabla_Gtos_Ingresos7[[#This Row],[Subcuenta]],1,4)</f>
        <v>6650</v>
      </c>
      <c r="I251" s="27">
        <f>VALUE(MID(Tabla_Gtos_Ingresos7[[#This Row],[4 digitos]],1,3))</f>
        <v>665</v>
      </c>
      <c r="J251" s="27">
        <f>VALUE(MID(Tabla_Gtos_Ingresos7[[#This Row],[3 digitos]],1,2))</f>
        <v>66</v>
      </c>
      <c r="K251" s="28" t="str">
        <f>VLOOKUP(Tabla_Gtos_Ingresos7[[#This Row],[3 digitos]],PGC_Gtos_e_Ingresos[],4,FALSE)</f>
        <v>15.b</v>
      </c>
      <c r="L251" s="30" t="str">
        <f>VLOOKUP(Tabla_Gtos_Ingresos7[[#This Row],[Grupo 1]],Tabla3[],4,FALSE)</f>
        <v>15. Gastos Financieros</v>
      </c>
      <c r="M251" s="30" t="str">
        <f>VLOOKUP(Tabla_Gtos_Ingresos7[[#This Row],[Grupo 1]],Tabla3[],5,FALSE)</f>
        <v>15.b Deudas con Terceros</v>
      </c>
      <c r="N251" s="28" t="str">
        <f>VLOOKUP(Tabla_Gtos_Ingresos7[[#This Row],[Grupo 1]],Tabla3[],10,FALSE)</f>
        <v>G</v>
      </c>
      <c r="O251" s="28" t="str">
        <f>VLOOKUP(Tabla_Gtos_Ingresos7[[#This Row],[Grupo 1]],Tabla3[],6,FALSE)</f>
        <v>Financieros</v>
      </c>
      <c r="P251" s="28">
        <f>VLOOKUP(Tabla_Gtos_Ingresos7[[#This Row],[Grupo 1]],Tabla3[],2,FALSE)</f>
        <v>15</v>
      </c>
      <c r="Q251" s="29" t="str">
        <f>VLOOKUP(Tabla_Gtos_Ingresos7[[#This Row],[3 digitos]],PGC_Gtos_e_Ingresos[],2,FALSE)</f>
        <v xml:space="preserve"> Intereses por descuento de efectos</v>
      </c>
      <c r="R251" s="30" t="str">
        <f>Tabla_Gtos_Ingresos7[[#This Row],[3 digitos]]&amp;"/"&amp;Tabla_Gtos_Ingresos7[[#This Row],[Nombre cuenta]]</f>
        <v>665/ Intereses por descuento de efectos</v>
      </c>
      <c r="S251" s="30">
        <f>YEAR(Tabla_Gtos_Ingresos7[[#This Row],[Fecha]])</f>
        <v>2010</v>
      </c>
      <c r="T251" s="27">
        <f>MONTH(Tabla_Gtos_Ingresos7[[#This Row],[Fecha]])</f>
        <v>9</v>
      </c>
      <c r="U251" s="30">
        <f>ROUNDUP(MONTH(Tabla_Gtos_Ingresos7[[#This Row],[Fecha]])/3, 0)</f>
        <v>3</v>
      </c>
      <c r="V251" s="30">
        <f>(Tabla_Gtos_Ingresos7[[#This Row],[Factor]]*Tabla_Gtos_Ingresos7[[#This Row],[Haber]])+(Tabla_Gtos_Ingresos7[[#This Row],[Factor]]*Tabla_Gtos_Ingresos7[[#This Row],[Debe]])</f>
        <v>-942.86</v>
      </c>
      <c r="W251" s="30">
        <f>VLOOKUP(Tabla_Gtos_Ingresos7[[#This Row],[3 digitos]],PGC_Gtos_e_Ingresos[],3,FALSE)</f>
        <v>-1</v>
      </c>
    </row>
    <row r="252" spans="1:23" x14ac:dyDescent="0.2">
      <c r="A252" s="1">
        <v>299</v>
      </c>
      <c r="B252" s="12">
        <v>40235</v>
      </c>
      <c r="C252" s="14">
        <v>70000022</v>
      </c>
      <c r="D252" s="1" t="s">
        <v>38</v>
      </c>
      <c r="E252" s="1" t="s">
        <v>633</v>
      </c>
      <c r="F252" s="11">
        <v>0</v>
      </c>
      <c r="G252" s="11">
        <v>203.5</v>
      </c>
      <c r="H252" s="26" t="str">
        <f>MID(Tabla_Gtos_Ingresos7[[#This Row],[Subcuenta]],1,4)</f>
        <v>7000</v>
      </c>
      <c r="I252" s="27">
        <f>VALUE(MID(Tabla_Gtos_Ingresos7[[#This Row],[4 digitos]],1,3))</f>
        <v>700</v>
      </c>
      <c r="J252" s="27">
        <f>VALUE(MID(Tabla_Gtos_Ingresos7[[#This Row],[3 digitos]],1,2))</f>
        <v>70</v>
      </c>
      <c r="K252" s="28" t="str">
        <f>VLOOKUP(Tabla_Gtos_Ingresos7[[#This Row],[3 digitos]],PGC_Gtos_e_Ingresos[],4,FALSE)</f>
        <v>1a</v>
      </c>
      <c r="L252" s="30" t="str">
        <f>VLOOKUP(Tabla_Gtos_Ingresos7[[#This Row],[Grupo 1]],Tabla3[],4,FALSE)</f>
        <v>1. Importe Neto Cifra de Negocios</v>
      </c>
      <c r="M252" s="30" t="str">
        <f>VLOOKUP(Tabla_Gtos_Ingresos7[[#This Row],[Grupo 1]],Tabla3[],5,FALSE)</f>
        <v>1.a Ventas</v>
      </c>
      <c r="N252" s="28" t="str">
        <f>VLOOKUP(Tabla_Gtos_Ingresos7[[#This Row],[Grupo 1]],Tabla3[],10,FALSE)</f>
        <v>I</v>
      </c>
      <c r="O252" s="28" t="str">
        <f>VLOOKUP(Tabla_Gtos_Ingresos7[[#This Row],[Grupo 1]],Tabla3[],6,FALSE)</f>
        <v>Explotación</v>
      </c>
      <c r="P252" s="28">
        <f>VLOOKUP(Tabla_Gtos_Ingresos7[[#This Row],[Grupo 1]],Tabla3[],2,FALSE)</f>
        <v>1</v>
      </c>
      <c r="Q252" s="29" t="str">
        <f>VLOOKUP(Tabla_Gtos_Ingresos7[[#This Row],[3 digitos]],PGC_Gtos_e_Ingresos[],2,FALSE)</f>
        <v xml:space="preserve"> Ventas de mercaderías</v>
      </c>
      <c r="R252" s="30" t="str">
        <f>Tabla_Gtos_Ingresos7[[#This Row],[3 digitos]]&amp;"/"&amp;Tabla_Gtos_Ingresos7[[#This Row],[Nombre cuenta]]</f>
        <v>700/ Ventas de mercaderías</v>
      </c>
      <c r="S252" s="30">
        <f>YEAR(Tabla_Gtos_Ingresos7[[#This Row],[Fecha]])</f>
        <v>2010</v>
      </c>
      <c r="T252" s="27">
        <f>MONTH(Tabla_Gtos_Ingresos7[[#This Row],[Fecha]])</f>
        <v>2</v>
      </c>
      <c r="U252" s="30">
        <f>ROUNDUP(MONTH(Tabla_Gtos_Ingresos7[[#This Row],[Fecha]])/3, 0)</f>
        <v>1</v>
      </c>
      <c r="V252" s="30">
        <f>(Tabla_Gtos_Ingresos7[[#This Row],[Factor]]*Tabla_Gtos_Ingresos7[[#This Row],[Haber]])+(Tabla_Gtos_Ingresos7[[#This Row],[Factor]]*Tabla_Gtos_Ingresos7[[#This Row],[Debe]])</f>
        <v>203.5</v>
      </c>
      <c r="W252" s="30">
        <f>VLOOKUP(Tabla_Gtos_Ingresos7[[#This Row],[3 digitos]],PGC_Gtos_e_Ingresos[],3,FALSE)</f>
        <v>1</v>
      </c>
    </row>
    <row r="253" spans="1:23" x14ac:dyDescent="0.2">
      <c r="A253" s="1">
        <v>301</v>
      </c>
      <c r="B253" s="12">
        <v>40235</v>
      </c>
      <c r="C253" s="14">
        <v>70000023</v>
      </c>
      <c r="D253" s="1" t="s">
        <v>38</v>
      </c>
      <c r="E253" s="1" t="s">
        <v>710</v>
      </c>
      <c r="F253" s="11">
        <v>0</v>
      </c>
      <c r="G253" s="11">
        <v>167.86</v>
      </c>
      <c r="H253" s="26" t="str">
        <f>MID(Tabla_Gtos_Ingresos7[[#This Row],[Subcuenta]],1,4)</f>
        <v>7000</v>
      </c>
      <c r="I253" s="27">
        <f>VALUE(MID(Tabla_Gtos_Ingresos7[[#This Row],[4 digitos]],1,3))</f>
        <v>700</v>
      </c>
      <c r="J253" s="27">
        <f>VALUE(MID(Tabla_Gtos_Ingresos7[[#This Row],[3 digitos]],1,2))</f>
        <v>70</v>
      </c>
      <c r="K253" s="28" t="str">
        <f>VLOOKUP(Tabla_Gtos_Ingresos7[[#This Row],[3 digitos]],PGC_Gtos_e_Ingresos[],4,FALSE)</f>
        <v>1a</v>
      </c>
      <c r="L253" s="30" t="str">
        <f>VLOOKUP(Tabla_Gtos_Ingresos7[[#This Row],[Grupo 1]],Tabla3[],4,FALSE)</f>
        <v>1. Importe Neto Cifra de Negocios</v>
      </c>
      <c r="M253" s="30" t="str">
        <f>VLOOKUP(Tabla_Gtos_Ingresos7[[#This Row],[Grupo 1]],Tabla3[],5,FALSE)</f>
        <v>1.a Ventas</v>
      </c>
      <c r="N253" s="28" t="str">
        <f>VLOOKUP(Tabla_Gtos_Ingresos7[[#This Row],[Grupo 1]],Tabla3[],10,FALSE)</f>
        <v>I</v>
      </c>
      <c r="O253" s="28" t="str">
        <f>VLOOKUP(Tabla_Gtos_Ingresos7[[#This Row],[Grupo 1]],Tabla3[],6,FALSE)</f>
        <v>Explotación</v>
      </c>
      <c r="P253" s="28">
        <f>VLOOKUP(Tabla_Gtos_Ingresos7[[#This Row],[Grupo 1]],Tabla3[],2,FALSE)</f>
        <v>1</v>
      </c>
      <c r="Q253" s="29" t="str">
        <f>VLOOKUP(Tabla_Gtos_Ingresos7[[#This Row],[3 digitos]],PGC_Gtos_e_Ingresos[],2,FALSE)</f>
        <v xml:space="preserve"> Ventas de mercaderías</v>
      </c>
      <c r="R253" s="30" t="str">
        <f>Tabla_Gtos_Ingresos7[[#This Row],[3 digitos]]&amp;"/"&amp;Tabla_Gtos_Ingresos7[[#This Row],[Nombre cuenta]]</f>
        <v>700/ Ventas de mercaderías</v>
      </c>
      <c r="S253" s="30">
        <f>YEAR(Tabla_Gtos_Ingresos7[[#This Row],[Fecha]])</f>
        <v>2010</v>
      </c>
      <c r="T253" s="27">
        <f>MONTH(Tabla_Gtos_Ingresos7[[#This Row],[Fecha]])</f>
        <v>2</v>
      </c>
      <c r="U253" s="30">
        <f>ROUNDUP(MONTH(Tabla_Gtos_Ingresos7[[#This Row],[Fecha]])/3, 0)</f>
        <v>1</v>
      </c>
      <c r="V253" s="30">
        <f>(Tabla_Gtos_Ingresos7[[#This Row],[Factor]]*Tabla_Gtos_Ingresos7[[#This Row],[Haber]])+(Tabla_Gtos_Ingresos7[[#This Row],[Factor]]*Tabla_Gtos_Ingresos7[[#This Row],[Debe]])</f>
        <v>167.86</v>
      </c>
      <c r="W253" s="30">
        <f>VLOOKUP(Tabla_Gtos_Ingresos7[[#This Row],[3 digitos]],PGC_Gtos_e_Ingresos[],3,FALSE)</f>
        <v>1</v>
      </c>
    </row>
    <row r="254" spans="1:23" x14ac:dyDescent="0.2">
      <c r="A254" s="1">
        <v>302</v>
      </c>
      <c r="B254" s="12">
        <v>40235</v>
      </c>
      <c r="C254" s="14">
        <v>70000024</v>
      </c>
      <c r="D254" s="1" t="s">
        <v>38</v>
      </c>
      <c r="E254" s="1" t="s">
        <v>304</v>
      </c>
      <c r="F254" s="11">
        <v>0</v>
      </c>
      <c r="G254" s="11">
        <v>7961.33</v>
      </c>
      <c r="H254" s="26" t="str">
        <f>MID(Tabla_Gtos_Ingresos7[[#This Row],[Subcuenta]],1,4)</f>
        <v>7000</v>
      </c>
      <c r="I254" s="27">
        <f>VALUE(MID(Tabla_Gtos_Ingresos7[[#This Row],[4 digitos]],1,3))</f>
        <v>700</v>
      </c>
      <c r="J254" s="27">
        <f>VALUE(MID(Tabla_Gtos_Ingresos7[[#This Row],[3 digitos]],1,2))</f>
        <v>70</v>
      </c>
      <c r="K254" s="28" t="str">
        <f>VLOOKUP(Tabla_Gtos_Ingresos7[[#This Row],[3 digitos]],PGC_Gtos_e_Ingresos[],4,FALSE)</f>
        <v>1a</v>
      </c>
      <c r="L254" s="30" t="str">
        <f>VLOOKUP(Tabla_Gtos_Ingresos7[[#This Row],[Grupo 1]],Tabla3[],4,FALSE)</f>
        <v>1. Importe Neto Cifra de Negocios</v>
      </c>
      <c r="M254" s="30" t="str">
        <f>VLOOKUP(Tabla_Gtos_Ingresos7[[#This Row],[Grupo 1]],Tabla3[],5,FALSE)</f>
        <v>1.a Ventas</v>
      </c>
      <c r="N254" s="28" t="str">
        <f>VLOOKUP(Tabla_Gtos_Ingresos7[[#This Row],[Grupo 1]],Tabla3[],10,FALSE)</f>
        <v>I</v>
      </c>
      <c r="O254" s="28" t="str">
        <f>VLOOKUP(Tabla_Gtos_Ingresos7[[#This Row],[Grupo 1]],Tabla3[],6,FALSE)</f>
        <v>Explotación</v>
      </c>
      <c r="P254" s="28">
        <f>VLOOKUP(Tabla_Gtos_Ingresos7[[#This Row],[Grupo 1]],Tabla3[],2,FALSE)</f>
        <v>1</v>
      </c>
      <c r="Q254" s="29" t="str">
        <f>VLOOKUP(Tabla_Gtos_Ingresos7[[#This Row],[3 digitos]],PGC_Gtos_e_Ingresos[],2,FALSE)</f>
        <v xml:space="preserve"> Ventas de mercaderías</v>
      </c>
      <c r="R254" s="30" t="str">
        <f>Tabla_Gtos_Ingresos7[[#This Row],[3 digitos]]&amp;"/"&amp;Tabla_Gtos_Ingresos7[[#This Row],[Nombre cuenta]]</f>
        <v>700/ Ventas de mercaderías</v>
      </c>
      <c r="S254" s="30">
        <f>YEAR(Tabla_Gtos_Ingresos7[[#This Row],[Fecha]])</f>
        <v>2010</v>
      </c>
      <c r="T254" s="27">
        <f>MONTH(Tabla_Gtos_Ingresos7[[#This Row],[Fecha]])</f>
        <v>2</v>
      </c>
      <c r="U254" s="30">
        <f>ROUNDUP(MONTH(Tabla_Gtos_Ingresos7[[#This Row],[Fecha]])/3, 0)</f>
        <v>1</v>
      </c>
      <c r="V254" s="30">
        <f>(Tabla_Gtos_Ingresos7[[#This Row],[Factor]]*Tabla_Gtos_Ingresos7[[#This Row],[Haber]])+(Tabla_Gtos_Ingresos7[[#This Row],[Factor]]*Tabla_Gtos_Ingresos7[[#This Row],[Debe]])</f>
        <v>7961.33</v>
      </c>
      <c r="W254" s="30">
        <f>VLOOKUP(Tabla_Gtos_Ingresos7[[#This Row],[3 digitos]],PGC_Gtos_e_Ingresos[],3,FALSE)</f>
        <v>1</v>
      </c>
    </row>
    <row r="255" spans="1:23" x14ac:dyDescent="0.2">
      <c r="A255" s="1">
        <v>303</v>
      </c>
      <c r="B255" s="12">
        <v>40235</v>
      </c>
      <c r="C255" s="14">
        <v>70000025</v>
      </c>
      <c r="D255" s="1" t="s">
        <v>38</v>
      </c>
      <c r="E255" s="1" t="s">
        <v>409</v>
      </c>
      <c r="F255" s="11">
        <v>0</v>
      </c>
      <c r="G255" s="11">
        <v>1455.32</v>
      </c>
      <c r="H255" s="26" t="str">
        <f>MID(Tabla_Gtos_Ingresos7[[#This Row],[Subcuenta]],1,4)</f>
        <v>7000</v>
      </c>
      <c r="I255" s="27">
        <f>VALUE(MID(Tabla_Gtos_Ingresos7[[#This Row],[4 digitos]],1,3))</f>
        <v>700</v>
      </c>
      <c r="J255" s="27">
        <f>VALUE(MID(Tabla_Gtos_Ingresos7[[#This Row],[3 digitos]],1,2))</f>
        <v>70</v>
      </c>
      <c r="K255" s="28" t="str">
        <f>VLOOKUP(Tabla_Gtos_Ingresos7[[#This Row],[3 digitos]],PGC_Gtos_e_Ingresos[],4,FALSE)</f>
        <v>1a</v>
      </c>
      <c r="L255" s="30" t="str">
        <f>VLOOKUP(Tabla_Gtos_Ingresos7[[#This Row],[Grupo 1]],Tabla3[],4,FALSE)</f>
        <v>1. Importe Neto Cifra de Negocios</v>
      </c>
      <c r="M255" s="30" t="str">
        <f>VLOOKUP(Tabla_Gtos_Ingresos7[[#This Row],[Grupo 1]],Tabla3[],5,FALSE)</f>
        <v>1.a Ventas</v>
      </c>
      <c r="N255" s="28" t="str">
        <f>VLOOKUP(Tabla_Gtos_Ingresos7[[#This Row],[Grupo 1]],Tabla3[],10,FALSE)</f>
        <v>I</v>
      </c>
      <c r="O255" s="28" t="str">
        <f>VLOOKUP(Tabla_Gtos_Ingresos7[[#This Row],[Grupo 1]],Tabla3[],6,FALSE)</f>
        <v>Explotación</v>
      </c>
      <c r="P255" s="28">
        <f>VLOOKUP(Tabla_Gtos_Ingresos7[[#This Row],[Grupo 1]],Tabla3[],2,FALSE)</f>
        <v>1</v>
      </c>
      <c r="Q255" s="29" t="str">
        <f>VLOOKUP(Tabla_Gtos_Ingresos7[[#This Row],[3 digitos]],PGC_Gtos_e_Ingresos[],2,FALSE)</f>
        <v xml:space="preserve"> Ventas de mercaderías</v>
      </c>
      <c r="R255" s="30" t="str">
        <f>Tabla_Gtos_Ingresos7[[#This Row],[3 digitos]]&amp;"/"&amp;Tabla_Gtos_Ingresos7[[#This Row],[Nombre cuenta]]</f>
        <v>700/ Ventas de mercaderías</v>
      </c>
      <c r="S255" s="30">
        <f>YEAR(Tabla_Gtos_Ingresos7[[#This Row],[Fecha]])</f>
        <v>2010</v>
      </c>
      <c r="T255" s="27">
        <f>MONTH(Tabla_Gtos_Ingresos7[[#This Row],[Fecha]])</f>
        <v>2</v>
      </c>
      <c r="U255" s="30">
        <f>ROUNDUP(MONTH(Tabla_Gtos_Ingresos7[[#This Row],[Fecha]])/3, 0)</f>
        <v>1</v>
      </c>
      <c r="V255" s="30">
        <f>(Tabla_Gtos_Ingresos7[[#This Row],[Factor]]*Tabla_Gtos_Ingresos7[[#This Row],[Haber]])+(Tabla_Gtos_Ingresos7[[#This Row],[Factor]]*Tabla_Gtos_Ingresos7[[#This Row],[Debe]])</f>
        <v>1455.32</v>
      </c>
      <c r="W255" s="30">
        <f>VLOOKUP(Tabla_Gtos_Ingresos7[[#This Row],[3 digitos]],PGC_Gtos_e_Ingresos[],3,FALSE)</f>
        <v>1</v>
      </c>
    </row>
    <row r="256" spans="1:23" x14ac:dyDescent="0.2">
      <c r="A256" s="1">
        <v>304</v>
      </c>
      <c r="B256" s="12">
        <v>40235</v>
      </c>
      <c r="C256" s="14">
        <v>70000026</v>
      </c>
      <c r="D256" s="1" t="s">
        <v>38</v>
      </c>
      <c r="E256" s="1" t="s">
        <v>229</v>
      </c>
      <c r="F256" s="11">
        <v>0</v>
      </c>
      <c r="G256" s="11">
        <v>2006.16</v>
      </c>
      <c r="H256" s="26" t="str">
        <f>MID(Tabla_Gtos_Ingresos7[[#This Row],[Subcuenta]],1,4)</f>
        <v>7000</v>
      </c>
      <c r="I256" s="27">
        <f>VALUE(MID(Tabla_Gtos_Ingresos7[[#This Row],[4 digitos]],1,3))</f>
        <v>700</v>
      </c>
      <c r="J256" s="27">
        <f>VALUE(MID(Tabla_Gtos_Ingresos7[[#This Row],[3 digitos]],1,2))</f>
        <v>70</v>
      </c>
      <c r="K256" s="28" t="str">
        <f>VLOOKUP(Tabla_Gtos_Ingresos7[[#This Row],[3 digitos]],PGC_Gtos_e_Ingresos[],4,FALSE)</f>
        <v>1a</v>
      </c>
      <c r="L256" s="30" t="str">
        <f>VLOOKUP(Tabla_Gtos_Ingresos7[[#This Row],[Grupo 1]],Tabla3[],4,FALSE)</f>
        <v>1. Importe Neto Cifra de Negocios</v>
      </c>
      <c r="M256" s="30" t="str">
        <f>VLOOKUP(Tabla_Gtos_Ingresos7[[#This Row],[Grupo 1]],Tabla3[],5,FALSE)</f>
        <v>1.a Ventas</v>
      </c>
      <c r="N256" s="28" t="str">
        <f>VLOOKUP(Tabla_Gtos_Ingresos7[[#This Row],[Grupo 1]],Tabla3[],10,FALSE)</f>
        <v>I</v>
      </c>
      <c r="O256" s="28" t="str">
        <f>VLOOKUP(Tabla_Gtos_Ingresos7[[#This Row],[Grupo 1]],Tabla3[],6,FALSE)</f>
        <v>Explotación</v>
      </c>
      <c r="P256" s="28">
        <f>VLOOKUP(Tabla_Gtos_Ingresos7[[#This Row],[Grupo 1]],Tabla3[],2,FALSE)</f>
        <v>1</v>
      </c>
      <c r="Q256" s="29" t="str">
        <f>VLOOKUP(Tabla_Gtos_Ingresos7[[#This Row],[3 digitos]],PGC_Gtos_e_Ingresos[],2,FALSE)</f>
        <v xml:space="preserve"> Ventas de mercaderías</v>
      </c>
      <c r="R256" s="30" t="str">
        <f>Tabla_Gtos_Ingresos7[[#This Row],[3 digitos]]&amp;"/"&amp;Tabla_Gtos_Ingresos7[[#This Row],[Nombre cuenta]]</f>
        <v>700/ Ventas de mercaderías</v>
      </c>
      <c r="S256" s="30">
        <f>YEAR(Tabla_Gtos_Ingresos7[[#This Row],[Fecha]])</f>
        <v>2010</v>
      </c>
      <c r="T256" s="27">
        <f>MONTH(Tabla_Gtos_Ingresos7[[#This Row],[Fecha]])</f>
        <v>2</v>
      </c>
      <c r="U256" s="30">
        <f>ROUNDUP(MONTH(Tabla_Gtos_Ingresos7[[#This Row],[Fecha]])/3, 0)</f>
        <v>1</v>
      </c>
      <c r="V256" s="30">
        <f>(Tabla_Gtos_Ingresos7[[#This Row],[Factor]]*Tabla_Gtos_Ingresos7[[#This Row],[Haber]])+(Tabla_Gtos_Ingresos7[[#This Row],[Factor]]*Tabla_Gtos_Ingresos7[[#This Row],[Debe]])</f>
        <v>2006.16</v>
      </c>
      <c r="W256" s="30">
        <f>VLOOKUP(Tabla_Gtos_Ingresos7[[#This Row],[3 digitos]],PGC_Gtos_e_Ingresos[],3,FALSE)</f>
        <v>1</v>
      </c>
    </row>
    <row r="257" spans="1:23" x14ac:dyDescent="0.2">
      <c r="A257" s="1">
        <v>305</v>
      </c>
      <c r="B257" s="12">
        <v>40235</v>
      </c>
      <c r="C257" s="14">
        <v>70000027</v>
      </c>
      <c r="D257" s="1" t="s">
        <v>38</v>
      </c>
      <c r="E257" s="1" t="s">
        <v>42</v>
      </c>
      <c r="F257" s="11">
        <v>0</v>
      </c>
      <c r="G257" s="11">
        <v>850.46</v>
      </c>
      <c r="H257" s="26" t="str">
        <f>MID(Tabla_Gtos_Ingresos7[[#This Row],[Subcuenta]],1,4)</f>
        <v>7000</v>
      </c>
      <c r="I257" s="27">
        <f>VALUE(MID(Tabla_Gtos_Ingresos7[[#This Row],[4 digitos]],1,3))</f>
        <v>700</v>
      </c>
      <c r="J257" s="27">
        <f>VALUE(MID(Tabla_Gtos_Ingresos7[[#This Row],[3 digitos]],1,2))</f>
        <v>70</v>
      </c>
      <c r="K257" s="28" t="str">
        <f>VLOOKUP(Tabla_Gtos_Ingresos7[[#This Row],[3 digitos]],PGC_Gtos_e_Ingresos[],4,FALSE)</f>
        <v>1a</v>
      </c>
      <c r="L257" s="30" t="str">
        <f>VLOOKUP(Tabla_Gtos_Ingresos7[[#This Row],[Grupo 1]],Tabla3[],4,FALSE)</f>
        <v>1. Importe Neto Cifra de Negocios</v>
      </c>
      <c r="M257" s="30" t="str">
        <f>VLOOKUP(Tabla_Gtos_Ingresos7[[#This Row],[Grupo 1]],Tabla3[],5,FALSE)</f>
        <v>1.a Ventas</v>
      </c>
      <c r="N257" s="28" t="str">
        <f>VLOOKUP(Tabla_Gtos_Ingresos7[[#This Row],[Grupo 1]],Tabla3[],10,FALSE)</f>
        <v>I</v>
      </c>
      <c r="O257" s="28" t="str">
        <f>VLOOKUP(Tabla_Gtos_Ingresos7[[#This Row],[Grupo 1]],Tabla3[],6,FALSE)</f>
        <v>Explotación</v>
      </c>
      <c r="P257" s="28">
        <f>VLOOKUP(Tabla_Gtos_Ingresos7[[#This Row],[Grupo 1]],Tabla3[],2,FALSE)</f>
        <v>1</v>
      </c>
      <c r="Q257" s="29" t="str">
        <f>VLOOKUP(Tabla_Gtos_Ingresos7[[#This Row],[3 digitos]],PGC_Gtos_e_Ingresos[],2,FALSE)</f>
        <v xml:space="preserve"> Ventas de mercaderías</v>
      </c>
      <c r="R257" s="30" t="str">
        <f>Tabla_Gtos_Ingresos7[[#This Row],[3 digitos]]&amp;"/"&amp;Tabla_Gtos_Ingresos7[[#This Row],[Nombre cuenta]]</f>
        <v>700/ Ventas de mercaderías</v>
      </c>
      <c r="S257" s="30">
        <f>YEAR(Tabla_Gtos_Ingresos7[[#This Row],[Fecha]])</f>
        <v>2010</v>
      </c>
      <c r="T257" s="27">
        <f>MONTH(Tabla_Gtos_Ingresos7[[#This Row],[Fecha]])</f>
        <v>2</v>
      </c>
      <c r="U257" s="30">
        <f>ROUNDUP(MONTH(Tabla_Gtos_Ingresos7[[#This Row],[Fecha]])/3, 0)</f>
        <v>1</v>
      </c>
      <c r="V257" s="30">
        <f>(Tabla_Gtos_Ingresos7[[#This Row],[Factor]]*Tabla_Gtos_Ingresos7[[#This Row],[Haber]])+(Tabla_Gtos_Ingresos7[[#This Row],[Factor]]*Tabla_Gtos_Ingresos7[[#This Row],[Debe]])</f>
        <v>850.46</v>
      </c>
      <c r="W257" s="30">
        <f>VLOOKUP(Tabla_Gtos_Ingresos7[[#This Row],[3 digitos]],PGC_Gtos_e_Ingresos[],3,FALSE)</f>
        <v>1</v>
      </c>
    </row>
    <row r="258" spans="1:23" x14ac:dyDescent="0.2">
      <c r="A258" s="1">
        <v>306</v>
      </c>
      <c r="B258" s="12">
        <v>40235</v>
      </c>
      <c r="C258" s="14">
        <v>70000028</v>
      </c>
      <c r="D258" s="1" t="s">
        <v>38</v>
      </c>
      <c r="E258" s="1" t="s">
        <v>595</v>
      </c>
      <c r="F258" s="11">
        <v>0</v>
      </c>
      <c r="G258" s="11">
        <v>77.989999999999995</v>
      </c>
      <c r="H258" s="26" t="str">
        <f>MID(Tabla_Gtos_Ingresos7[[#This Row],[Subcuenta]],1,4)</f>
        <v>7000</v>
      </c>
      <c r="I258" s="27">
        <f>VALUE(MID(Tabla_Gtos_Ingresos7[[#This Row],[4 digitos]],1,3))</f>
        <v>700</v>
      </c>
      <c r="J258" s="27">
        <f>VALUE(MID(Tabla_Gtos_Ingresos7[[#This Row],[3 digitos]],1,2))</f>
        <v>70</v>
      </c>
      <c r="K258" s="28" t="str">
        <f>VLOOKUP(Tabla_Gtos_Ingresos7[[#This Row],[3 digitos]],PGC_Gtos_e_Ingresos[],4,FALSE)</f>
        <v>1a</v>
      </c>
      <c r="L258" s="30" t="str">
        <f>VLOOKUP(Tabla_Gtos_Ingresos7[[#This Row],[Grupo 1]],Tabla3[],4,FALSE)</f>
        <v>1. Importe Neto Cifra de Negocios</v>
      </c>
      <c r="M258" s="30" t="str">
        <f>VLOOKUP(Tabla_Gtos_Ingresos7[[#This Row],[Grupo 1]],Tabla3[],5,FALSE)</f>
        <v>1.a Ventas</v>
      </c>
      <c r="N258" s="28" t="str">
        <f>VLOOKUP(Tabla_Gtos_Ingresos7[[#This Row],[Grupo 1]],Tabla3[],10,FALSE)</f>
        <v>I</v>
      </c>
      <c r="O258" s="28" t="str">
        <f>VLOOKUP(Tabla_Gtos_Ingresos7[[#This Row],[Grupo 1]],Tabla3[],6,FALSE)</f>
        <v>Explotación</v>
      </c>
      <c r="P258" s="28">
        <f>VLOOKUP(Tabla_Gtos_Ingresos7[[#This Row],[Grupo 1]],Tabla3[],2,FALSE)</f>
        <v>1</v>
      </c>
      <c r="Q258" s="29" t="str">
        <f>VLOOKUP(Tabla_Gtos_Ingresos7[[#This Row],[3 digitos]],PGC_Gtos_e_Ingresos[],2,FALSE)</f>
        <v xml:space="preserve"> Ventas de mercaderías</v>
      </c>
      <c r="R258" s="30" t="str">
        <f>Tabla_Gtos_Ingresos7[[#This Row],[3 digitos]]&amp;"/"&amp;Tabla_Gtos_Ingresos7[[#This Row],[Nombre cuenta]]</f>
        <v>700/ Ventas de mercaderías</v>
      </c>
      <c r="S258" s="30">
        <f>YEAR(Tabla_Gtos_Ingresos7[[#This Row],[Fecha]])</f>
        <v>2010</v>
      </c>
      <c r="T258" s="27">
        <f>MONTH(Tabla_Gtos_Ingresos7[[#This Row],[Fecha]])</f>
        <v>2</v>
      </c>
      <c r="U258" s="30">
        <f>ROUNDUP(MONTH(Tabla_Gtos_Ingresos7[[#This Row],[Fecha]])/3, 0)</f>
        <v>1</v>
      </c>
      <c r="V258" s="30">
        <f>(Tabla_Gtos_Ingresos7[[#This Row],[Factor]]*Tabla_Gtos_Ingresos7[[#This Row],[Haber]])+(Tabla_Gtos_Ingresos7[[#This Row],[Factor]]*Tabla_Gtos_Ingresos7[[#This Row],[Debe]])</f>
        <v>77.989999999999995</v>
      </c>
      <c r="W258" s="30">
        <f>VLOOKUP(Tabla_Gtos_Ingresos7[[#This Row],[3 digitos]],PGC_Gtos_e_Ingresos[],3,FALSE)</f>
        <v>1</v>
      </c>
    </row>
    <row r="259" spans="1:23" x14ac:dyDescent="0.2">
      <c r="A259" s="1">
        <v>307</v>
      </c>
      <c r="B259" s="12">
        <v>40235</v>
      </c>
      <c r="C259" s="14">
        <v>70000029</v>
      </c>
      <c r="D259" s="1" t="s">
        <v>38</v>
      </c>
      <c r="E259" s="1" t="s">
        <v>263</v>
      </c>
      <c r="F259" s="11">
        <v>0</v>
      </c>
      <c r="G259" s="11">
        <v>559.70000000000005</v>
      </c>
      <c r="H259" s="26" t="str">
        <f>MID(Tabla_Gtos_Ingresos7[[#This Row],[Subcuenta]],1,4)</f>
        <v>7000</v>
      </c>
      <c r="I259" s="27">
        <f>VALUE(MID(Tabla_Gtos_Ingresos7[[#This Row],[4 digitos]],1,3))</f>
        <v>700</v>
      </c>
      <c r="J259" s="27">
        <f>VALUE(MID(Tabla_Gtos_Ingresos7[[#This Row],[3 digitos]],1,2))</f>
        <v>70</v>
      </c>
      <c r="K259" s="28" t="str">
        <f>VLOOKUP(Tabla_Gtos_Ingresos7[[#This Row],[3 digitos]],PGC_Gtos_e_Ingresos[],4,FALSE)</f>
        <v>1a</v>
      </c>
      <c r="L259" s="30" t="str">
        <f>VLOOKUP(Tabla_Gtos_Ingresos7[[#This Row],[Grupo 1]],Tabla3[],4,FALSE)</f>
        <v>1. Importe Neto Cifra de Negocios</v>
      </c>
      <c r="M259" s="30" t="str">
        <f>VLOOKUP(Tabla_Gtos_Ingresos7[[#This Row],[Grupo 1]],Tabla3[],5,FALSE)</f>
        <v>1.a Ventas</v>
      </c>
      <c r="N259" s="28" t="str">
        <f>VLOOKUP(Tabla_Gtos_Ingresos7[[#This Row],[Grupo 1]],Tabla3[],10,FALSE)</f>
        <v>I</v>
      </c>
      <c r="O259" s="28" t="str">
        <f>VLOOKUP(Tabla_Gtos_Ingresos7[[#This Row],[Grupo 1]],Tabla3[],6,FALSE)</f>
        <v>Explotación</v>
      </c>
      <c r="P259" s="28">
        <f>VLOOKUP(Tabla_Gtos_Ingresos7[[#This Row],[Grupo 1]],Tabla3[],2,FALSE)</f>
        <v>1</v>
      </c>
      <c r="Q259" s="29" t="str">
        <f>VLOOKUP(Tabla_Gtos_Ingresos7[[#This Row],[3 digitos]],PGC_Gtos_e_Ingresos[],2,FALSE)</f>
        <v xml:space="preserve"> Ventas de mercaderías</v>
      </c>
      <c r="R259" s="30" t="str">
        <f>Tabla_Gtos_Ingresos7[[#This Row],[3 digitos]]&amp;"/"&amp;Tabla_Gtos_Ingresos7[[#This Row],[Nombre cuenta]]</f>
        <v>700/ Ventas de mercaderías</v>
      </c>
      <c r="S259" s="30">
        <f>YEAR(Tabla_Gtos_Ingresos7[[#This Row],[Fecha]])</f>
        <v>2010</v>
      </c>
      <c r="T259" s="27">
        <f>MONTH(Tabla_Gtos_Ingresos7[[#This Row],[Fecha]])</f>
        <v>2</v>
      </c>
      <c r="U259" s="30">
        <f>ROUNDUP(MONTH(Tabla_Gtos_Ingresos7[[#This Row],[Fecha]])/3, 0)</f>
        <v>1</v>
      </c>
      <c r="V259" s="30">
        <f>(Tabla_Gtos_Ingresos7[[#This Row],[Factor]]*Tabla_Gtos_Ingresos7[[#This Row],[Haber]])+(Tabla_Gtos_Ingresos7[[#This Row],[Factor]]*Tabla_Gtos_Ingresos7[[#This Row],[Debe]])</f>
        <v>559.70000000000005</v>
      </c>
      <c r="W259" s="30">
        <f>VLOOKUP(Tabla_Gtos_Ingresos7[[#This Row],[3 digitos]],PGC_Gtos_e_Ingresos[],3,FALSE)</f>
        <v>1</v>
      </c>
    </row>
    <row r="260" spans="1:23" x14ac:dyDescent="0.2">
      <c r="A260" s="1">
        <v>308</v>
      </c>
      <c r="B260" s="12">
        <v>40235</v>
      </c>
      <c r="C260" s="14">
        <v>70000030</v>
      </c>
      <c r="D260" s="1" t="s">
        <v>38</v>
      </c>
      <c r="E260" s="1" t="s">
        <v>264</v>
      </c>
      <c r="F260" s="11">
        <v>0</v>
      </c>
      <c r="G260" s="11">
        <v>178.78</v>
      </c>
      <c r="H260" s="26" t="str">
        <f>MID(Tabla_Gtos_Ingresos7[[#This Row],[Subcuenta]],1,4)</f>
        <v>7000</v>
      </c>
      <c r="I260" s="27">
        <f>VALUE(MID(Tabla_Gtos_Ingresos7[[#This Row],[4 digitos]],1,3))</f>
        <v>700</v>
      </c>
      <c r="J260" s="27">
        <f>VALUE(MID(Tabla_Gtos_Ingresos7[[#This Row],[3 digitos]],1,2))</f>
        <v>70</v>
      </c>
      <c r="K260" s="28" t="str">
        <f>VLOOKUP(Tabla_Gtos_Ingresos7[[#This Row],[3 digitos]],PGC_Gtos_e_Ingresos[],4,FALSE)</f>
        <v>1a</v>
      </c>
      <c r="L260" s="30" t="str">
        <f>VLOOKUP(Tabla_Gtos_Ingresos7[[#This Row],[Grupo 1]],Tabla3[],4,FALSE)</f>
        <v>1. Importe Neto Cifra de Negocios</v>
      </c>
      <c r="M260" s="30" t="str">
        <f>VLOOKUP(Tabla_Gtos_Ingresos7[[#This Row],[Grupo 1]],Tabla3[],5,FALSE)</f>
        <v>1.a Ventas</v>
      </c>
      <c r="N260" s="28" t="str">
        <f>VLOOKUP(Tabla_Gtos_Ingresos7[[#This Row],[Grupo 1]],Tabla3[],10,FALSE)</f>
        <v>I</v>
      </c>
      <c r="O260" s="28" t="str">
        <f>VLOOKUP(Tabla_Gtos_Ingresos7[[#This Row],[Grupo 1]],Tabla3[],6,FALSE)</f>
        <v>Explotación</v>
      </c>
      <c r="P260" s="28">
        <f>VLOOKUP(Tabla_Gtos_Ingresos7[[#This Row],[Grupo 1]],Tabla3[],2,FALSE)</f>
        <v>1</v>
      </c>
      <c r="Q260" s="29" t="str">
        <f>VLOOKUP(Tabla_Gtos_Ingresos7[[#This Row],[3 digitos]],PGC_Gtos_e_Ingresos[],2,FALSE)</f>
        <v xml:space="preserve"> Ventas de mercaderías</v>
      </c>
      <c r="R260" s="30" t="str">
        <f>Tabla_Gtos_Ingresos7[[#This Row],[3 digitos]]&amp;"/"&amp;Tabla_Gtos_Ingresos7[[#This Row],[Nombre cuenta]]</f>
        <v>700/ Ventas de mercaderías</v>
      </c>
      <c r="S260" s="30">
        <f>YEAR(Tabla_Gtos_Ingresos7[[#This Row],[Fecha]])</f>
        <v>2010</v>
      </c>
      <c r="T260" s="27">
        <f>MONTH(Tabla_Gtos_Ingresos7[[#This Row],[Fecha]])</f>
        <v>2</v>
      </c>
      <c r="U260" s="30">
        <f>ROUNDUP(MONTH(Tabla_Gtos_Ingresos7[[#This Row],[Fecha]])/3, 0)</f>
        <v>1</v>
      </c>
      <c r="V260" s="30">
        <f>(Tabla_Gtos_Ingresos7[[#This Row],[Factor]]*Tabla_Gtos_Ingresos7[[#This Row],[Haber]])+(Tabla_Gtos_Ingresos7[[#This Row],[Factor]]*Tabla_Gtos_Ingresos7[[#This Row],[Debe]])</f>
        <v>178.78</v>
      </c>
      <c r="W260" s="30">
        <f>VLOOKUP(Tabla_Gtos_Ingresos7[[#This Row],[3 digitos]],PGC_Gtos_e_Ingresos[],3,FALSE)</f>
        <v>1</v>
      </c>
    </row>
    <row r="261" spans="1:23" x14ac:dyDescent="0.2">
      <c r="A261" s="1">
        <v>309</v>
      </c>
      <c r="B261" s="12">
        <v>40235</v>
      </c>
      <c r="C261" s="14">
        <v>70000031</v>
      </c>
      <c r="D261" s="1" t="s">
        <v>38</v>
      </c>
      <c r="E261" s="1" t="s">
        <v>265</v>
      </c>
      <c r="F261" s="11">
        <v>0</v>
      </c>
      <c r="G261" s="11">
        <v>110.46</v>
      </c>
      <c r="H261" s="26" t="str">
        <f>MID(Tabla_Gtos_Ingresos7[[#This Row],[Subcuenta]],1,4)</f>
        <v>7000</v>
      </c>
      <c r="I261" s="27">
        <f>VALUE(MID(Tabla_Gtos_Ingresos7[[#This Row],[4 digitos]],1,3))</f>
        <v>700</v>
      </c>
      <c r="J261" s="27">
        <f>VALUE(MID(Tabla_Gtos_Ingresos7[[#This Row],[3 digitos]],1,2))</f>
        <v>70</v>
      </c>
      <c r="K261" s="28" t="str">
        <f>VLOOKUP(Tabla_Gtos_Ingresos7[[#This Row],[3 digitos]],PGC_Gtos_e_Ingresos[],4,FALSE)</f>
        <v>1a</v>
      </c>
      <c r="L261" s="30" t="str">
        <f>VLOOKUP(Tabla_Gtos_Ingresos7[[#This Row],[Grupo 1]],Tabla3[],4,FALSE)</f>
        <v>1. Importe Neto Cifra de Negocios</v>
      </c>
      <c r="M261" s="30" t="str">
        <f>VLOOKUP(Tabla_Gtos_Ingresos7[[#This Row],[Grupo 1]],Tabla3[],5,FALSE)</f>
        <v>1.a Ventas</v>
      </c>
      <c r="N261" s="28" t="str">
        <f>VLOOKUP(Tabla_Gtos_Ingresos7[[#This Row],[Grupo 1]],Tabla3[],10,FALSE)</f>
        <v>I</v>
      </c>
      <c r="O261" s="28" t="str">
        <f>VLOOKUP(Tabla_Gtos_Ingresos7[[#This Row],[Grupo 1]],Tabla3[],6,FALSE)</f>
        <v>Explotación</v>
      </c>
      <c r="P261" s="28">
        <f>VLOOKUP(Tabla_Gtos_Ingresos7[[#This Row],[Grupo 1]],Tabla3[],2,FALSE)</f>
        <v>1</v>
      </c>
      <c r="Q261" s="29" t="str">
        <f>VLOOKUP(Tabla_Gtos_Ingresos7[[#This Row],[3 digitos]],PGC_Gtos_e_Ingresos[],2,FALSE)</f>
        <v xml:space="preserve"> Ventas de mercaderías</v>
      </c>
      <c r="R261" s="30" t="str">
        <f>Tabla_Gtos_Ingresos7[[#This Row],[3 digitos]]&amp;"/"&amp;Tabla_Gtos_Ingresos7[[#This Row],[Nombre cuenta]]</f>
        <v>700/ Ventas de mercaderías</v>
      </c>
      <c r="S261" s="30">
        <f>YEAR(Tabla_Gtos_Ingresos7[[#This Row],[Fecha]])</f>
        <v>2010</v>
      </c>
      <c r="T261" s="27">
        <f>MONTH(Tabla_Gtos_Ingresos7[[#This Row],[Fecha]])</f>
        <v>2</v>
      </c>
      <c r="U261" s="30">
        <f>ROUNDUP(MONTH(Tabla_Gtos_Ingresos7[[#This Row],[Fecha]])/3, 0)</f>
        <v>1</v>
      </c>
      <c r="V261" s="30">
        <f>(Tabla_Gtos_Ingresos7[[#This Row],[Factor]]*Tabla_Gtos_Ingresos7[[#This Row],[Haber]])+(Tabla_Gtos_Ingresos7[[#This Row],[Factor]]*Tabla_Gtos_Ingresos7[[#This Row],[Debe]])</f>
        <v>110.46</v>
      </c>
      <c r="W261" s="30">
        <f>VLOOKUP(Tabla_Gtos_Ingresos7[[#This Row],[3 digitos]],PGC_Gtos_e_Ingresos[],3,FALSE)</f>
        <v>1</v>
      </c>
    </row>
    <row r="262" spans="1:23" x14ac:dyDescent="0.2">
      <c r="A262" s="1">
        <v>310</v>
      </c>
      <c r="B262" s="12">
        <v>40235</v>
      </c>
      <c r="C262" s="14">
        <v>70000032</v>
      </c>
      <c r="D262" s="1" t="s">
        <v>38</v>
      </c>
      <c r="E262" s="2" t="s">
        <v>688</v>
      </c>
      <c r="F262" s="11">
        <v>0</v>
      </c>
      <c r="G262" s="11">
        <v>172.08</v>
      </c>
      <c r="H262" s="26" t="str">
        <f>MID(Tabla_Gtos_Ingresos7[[#This Row],[Subcuenta]],1,4)</f>
        <v>7000</v>
      </c>
      <c r="I262" s="27">
        <f>VALUE(MID(Tabla_Gtos_Ingresos7[[#This Row],[4 digitos]],1,3))</f>
        <v>700</v>
      </c>
      <c r="J262" s="27">
        <f>VALUE(MID(Tabla_Gtos_Ingresos7[[#This Row],[3 digitos]],1,2))</f>
        <v>70</v>
      </c>
      <c r="K262" s="28" t="str">
        <f>VLOOKUP(Tabla_Gtos_Ingresos7[[#This Row],[3 digitos]],PGC_Gtos_e_Ingresos[],4,FALSE)</f>
        <v>1a</v>
      </c>
      <c r="L262" s="30" t="str">
        <f>VLOOKUP(Tabla_Gtos_Ingresos7[[#This Row],[Grupo 1]],Tabla3[],4,FALSE)</f>
        <v>1. Importe Neto Cifra de Negocios</v>
      </c>
      <c r="M262" s="30" t="str">
        <f>VLOOKUP(Tabla_Gtos_Ingresos7[[#This Row],[Grupo 1]],Tabla3[],5,FALSE)</f>
        <v>1.a Ventas</v>
      </c>
      <c r="N262" s="28" t="str">
        <f>VLOOKUP(Tabla_Gtos_Ingresos7[[#This Row],[Grupo 1]],Tabla3[],10,FALSE)</f>
        <v>I</v>
      </c>
      <c r="O262" s="28" t="str">
        <f>VLOOKUP(Tabla_Gtos_Ingresos7[[#This Row],[Grupo 1]],Tabla3[],6,FALSE)</f>
        <v>Explotación</v>
      </c>
      <c r="P262" s="28">
        <f>VLOOKUP(Tabla_Gtos_Ingresos7[[#This Row],[Grupo 1]],Tabla3[],2,FALSE)</f>
        <v>1</v>
      </c>
      <c r="Q262" s="29" t="str">
        <f>VLOOKUP(Tabla_Gtos_Ingresos7[[#This Row],[3 digitos]],PGC_Gtos_e_Ingresos[],2,FALSE)</f>
        <v xml:space="preserve"> Ventas de mercaderías</v>
      </c>
      <c r="R262" s="30" t="str">
        <f>Tabla_Gtos_Ingresos7[[#This Row],[3 digitos]]&amp;"/"&amp;Tabla_Gtos_Ingresos7[[#This Row],[Nombre cuenta]]</f>
        <v>700/ Ventas de mercaderías</v>
      </c>
      <c r="S262" s="30">
        <f>YEAR(Tabla_Gtos_Ingresos7[[#This Row],[Fecha]])</f>
        <v>2010</v>
      </c>
      <c r="T262" s="27">
        <f>MONTH(Tabla_Gtos_Ingresos7[[#This Row],[Fecha]])</f>
        <v>2</v>
      </c>
      <c r="U262" s="30">
        <f>ROUNDUP(MONTH(Tabla_Gtos_Ingresos7[[#This Row],[Fecha]])/3, 0)</f>
        <v>1</v>
      </c>
      <c r="V262" s="30">
        <f>(Tabla_Gtos_Ingresos7[[#This Row],[Factor]]*Tabla_Gtos_Ingresos7[[#This Row],[Haber]])+(Tabla_Gtos_Ingresos7[[#This Row],[Factor]]*Tabla_Gtos_Ingresos7[[#This Row],[Debe]])</f>
        <v>172.08</v>
      </c>
      <c r="W262" s="30">
        <f>VLOOKUP(Tabla_Gtos_Ingresos7[[#This Row],[3 digitos]],PGC_Gtos_e_Ingresos[],3,FALSE)</f>
        <v>1</v>
      </c>
    </row>
    <row r="263" spans="1:23" x14ac:dyDescent="0.2">
      <c r="A263" s="1">
        <v>311</v>
      </c>
      <c r="B263" s="12">
        <v>40235</v>
      </c>
      <c r="C263" s="14">
        <v>70000033</v>
      </c>
      <c r="D263" s="1" t="s">
        <v>38</v>
      </c>
      <c r="E263" s="1" t="s">
        <v>459</v>
      </c>
      <c r="F263" s="11">
        <v>0</v>
      </c>
      <c r="G263" s="11">
        <v>55.54</v>
      </c>
      <c r="H263" s="26" t="str">
        <f>MID(Tabla_Gtos_Ingresos7[[#This Row],[Subcuenta]],1,4)</f>
        <v>7000</v>
      </c>
      <c r="I263" s="27">
        <f>VALUE(MID(Tabla_Gtos_Ingresos7[[#This Row],[4 digitos]],1,3))</f>
        <v>700</v>
      </c>
      <c r="J263" s="27">
        <f>VALUE(MID(Tabla_Gtos_Ingresos7[[#This Row],[3 digitos]],1,2))</f>
        <v>70</v>
      </c>
      <c r="K263" s="28" t="str">
        <f>VLOOKUP(Tabla_Gtos_Ingresos7[[#This Row],[3 digitos]],PGC_Gtos_e_Ingresos[],4,FALSE)</f>
        <v>1a</v>
      </c>
      <c r="L263" s="30" t="str">
        <f>VLOOKUP(Tabla_Gtos_Ingresos7[[#This Row],[Grupo 1]],Tabla3[],4,FALSE)</f>
        <v>1. Importe Neto Cifra de Negocios</v>
      </c>
      <c r="M263" s="30" t="str">
        <f>VLOOKUP(Tabla_Gtos_Ingresos7[[#This Row],[Grupo 1]],Tabla3[],5,FALSE)</f>
        <v>1.a Ventas</v>
      </c>
      <c r="N263" s="28" t="str">
        <f>VLOOKUP(Tabla_Gtos_Ingresos7[[#This Row],[Grupo 1]],Tabla3[],10,FALSE)</f>
        <v>I</v>
      </c>
      <c r="O263" s="28" t="str">
        <f>VLOOKUP(Tabla_Gtos_Ingresos7[[#This Row],[Grupo 1]],Tabla3[],6,FALSE)</f>
        <v>Explotación</v>
      </c>
      <c r="P263" s="28">
        <f>VLOOKUP(Tabla_Gtos_Ingresos7[[#This Row],[Grupo 1]],Tabla3[],2,FALSE)</f>
        <v>1</v>
      </c>
      <c r="Q263" s="29" t="str">
        <f>VLOOKUP(Tabla_Gtos_Ingresos7[[#This Row],[3 digitos]],PGC_Gtos_e_Ingresos[],2,FALSE)</f>
        <v xml:space="preserve"> Ventas de mercaderías</v>
      </c>
      <c r="R263" s="30" t="str">
        <f>Tabla_Gtos_Ingresos7[[#This Row],[3 digitos]]&amp;"/"&amp;Tabla_Gtos_Ingresos7[[#This Row],[Nombre cuenta]]</f>
        <v>700/ Ventas de mercaderías</v>
      </c>
      <c r="S263" s="30">
        <f>YEAR(Tabla_Gtos_Ingresos7[[#This Row],[Fecha]])</f>
        <v>2010</v>
      </c>
      <c r="T263" s="27">
        <f>MONTH(Tabla_Gtos_Ingresos7[[#This Row],[Fecha]])</f>
        <v>2</v>
      </c>
      <c r="U263" s="30">
        <f>ROUNDUP(MONTH(Tabla_Gtos_Ingresos7[[#This Row],[Fecha]])/3, 0)</f>
        <v>1</v>
      </c>
      <c r="V263" s="30">
        <f>(Tabla_Gtos_Ingresos7[[#This Row],[Factor]]*Tabla_Gtos_Ingresos7[[#This Row],[Haber]])+(Tabla_Gtos_Ingresos7[[#This Row],[Factor]]*Tabla_Gtos_Ingresos7[[#This Row],[Debe]])</f>
        <v>55.54</v>
      </c>
      <c r="W263" s="30">
        <f>VLOOKUP(Tabla_Gtos_Ingresos7[[#This Row],[3 digitos]],PGC_Gtos_e_Ingresos[],3,FALSE)</f>
        <v>1</v>
      </c>
    </row>
    <row r="264" spans="1:23" x14ac:dyDescent="0.2">
      <c r="A264" s="1">
        <v>312</v>
      </c>
      <c r="B264" s="12">
        <v>40235</v>
      </c>
      <c r="C264" s="14">
        <v>70000034</v>
      </c>
      <c r="D264" s="1" t="s">
        <v>38</v>
      </c>
      <c r="E264" s="1" t="s">
        <v>321</v>
      </c>
      <c r="F264" s="11">
        <v>0</v>
      </c>
      <c r="G264" s="11">
        <v>180.33</v>
      </c>
      <c r="H264" s="26" t="str">
        <f>MID(Tabla_Gtos_Ingresos7[[#This Row],[Subcuenta]],1,4)</f>
        <v>7000</v>
      </c>
      <c r="I264" s="27">
        <f>VALUE(MID(Tabla_Gtos_Ingresos7[[#This Row],[4 digitos]],1,3))</f>
        <v>700</v>
      </c>
      <c r="J264" s="27">
        <f>VALUE(MID(Tabla_Gtos_Ingresos7[[#This Row],[3 digitos]],1,2))</f>
        <v>70</v>
      </c>
      <c r="K264" s="28" t="str">
        <f>VLOOKUP(Tabla_Gtos_Ingresos7[[#This Row],[3 digitos]],PGC_Gtos_e_Ingresos[],4,FALSE)</f>
        <v>1a</v>
      </c>
      <c r="L264" s="30" t="str">
        <f>VLOOKUP(Tabla_Gtos_Ingresos7[[#This Row],[Grupo 1]],Tabla3[],4,FALSE)</f>
        <v>1. Importe Neto Cifra de Negocios</v>
      </c>
      <c r="M264" s="30" t="str">
        <f>VLOOKUP(Tabla_Gtos_Ingresos7[[#This Row],[Grupo 1]],Tabla3[],5,FALSE)</f>
        <v>1.a Ventas</v>
      </c>
      <c r="N264" s="28" t="str">
        <f>VLOOKUP(Tabla_Gtos_Ingresos7[[#This Row],[Grupo 1]],Tabla3[],10,FALSE)</f>
        <v>I</v>
      </c>
      <c r="O264" s="28" t="str">
        <f>VLOOKUP(Tabla_Gtos_Ingresos7[[#This Row],[Grupo 1]],Tabla3[],6,FALSE)</f>
        <v>Explotación</v>
      </c>
      <c r="P264" s="28">
        <f>VLOOKUP(Tabla_Gtos_Ingresos7[[#This Row],[Grupo 1]],Tabla3[],2,FALSE)</f>
        <v>1</v>
      </c>
      <c r="Q264" s="29" t="str">
        <f>VLOOKUP(Tabla_Gtos_Ingresos7[[#This Row],[3 digitos]],PGC_Gtos_e_Ingresos[],2,FALSE)</f>
        <v xml:space="preserve"> Ventas de mercaderías</v>
      </c>
      <c r="R264" s="30" t="str">
        <f>Tabla_Gtos_Ingresos7[[#This Row],[3 digitos]]&amp;"/"&amp;Tabla_Gtos_Ingresos7[[#This Row],[Nombre cuenta]]</f>
        <v>700/ Ventas de mercaderías</v>
      </c>
      <c r="S264" s="30">
        <f>YEAR(Tabla_Gtos_Ingresos7[[#This Row],[Fecha]])</f>
        <v>2010</v>
      </c>
      <c r="T264" s="27">
        <f>MONTH(Tabla_Gtos_Ingresos7[[#This Row],[Fecha]])</f>
        <v>2</v>
      </c>
      <c r="U264" s="30">
        <f>ROUNDUP(MONTH(Tabla_Gtos_Ingresos7[[#This Row],[Fecha]])/3, 0)</f>
        <v>1</v>
      </c>
      <c r="V264" s="30">
        <f>(Tabla_Gtos_Ingresos7[[#This Row],[Factor]]*Tabla_Gtos_Ingresos7[[#This Row],[Haber]])+(Tabla_Gtos_Ingresos7[[#This Row],[Factor]]*Tabla_Gtos_Ingresos7[[#This Row],[Debe]])</f>
        <v>180.33</v>
      </c>
      <c r="W264" s="30">
        <f>VLOOKUP(Tabla_Gtos_Ingresos7[[#This Row],[3 digitos]],PGC_Gtos_e_Ingresos[],3,FALSE)</f>
        <v>1</v>
      </c>
    </row>
    <row r="265" spans="1:23" x14ac:dyDescent="0.2">
      <c r="A265" s="1">
        <v>299</v>
      </c>
      <c r="B265" s="12">
        <v>40235</v>
      </c>
      <c r="C265" s="14">
        <v>70000001</v>
      </c>
      <c r="D265" s="1" t="s">
        <v>57</v>
      </c>
      <c r="E265" s="1" t="s">
        <v>633</v>
      </c>
      <c r="F265" s="11">
        <v>0</v>
      </c>
      <c r="G265" s="11">
        <v>149.94</v>
      </c>
      <c r="H265" s="26" t="str">
        <f>MID(Tabla_Gtos_Ingresos7[[#This Row],[Subcuenta]],1,4)</f>
        <v>7000</v>
      </c>
      <c r="I265" s="27">
        <f>VALUE(MID(Tabla_Gtos_Ingresos7[[#This Row],[4 digitos]],1,3))</f>
        <v>700</v>
      </c>
      <c r="J265" s="27">
        <f>VALUE(MID(Tabla_Gtos_Ingresos7[[#This Row],[3 digitos]],1,2))</f>
        <v>70</v>
      </c>
      <c r="K265" s="28" t="str">
        <f>VLOOKUP(Tabla_Gtos_Ingresos7[[#This Row],[3 digitos]],PGC_Gtos_e_Ingresos[],4,FALSE)</f>
        <v>1a</v>
      </c>
      <c r="L265" s="30" t="str">
        <f>VLOOKUP(Tabla_Gtos_Ingresos7[[#This Row],[Grupo 1]],Tabla3[],4,FALSE)</f>
        <v>1. Importe Neto Cifra de Negocios</v>
      </c>
      <c r="M265" s="30" t="str">
        <f>VLOOKUP(Tabla_Gtos_Ingresos7[[#This Row],[Grupo 1]],Tabla3[],5,FALSE)</f>
        <v>1.a Ventas</v>
      </c>
      <c r="N265" s="28" t="str">
        <f>VLOOKUP(Tabla_Gtos_Ingresos7[[#This Row],[Grupo 1]],Tabla3[],10,FALSE)</f>
        <v>I</v>
      </c>
      <c r="O265" s="28" t="str">
        <f>VLOOKUP(Tabla_Gtos_Ingresos7[[#This Row],[Grupo 1]],Tabla3[],6,FALSE)</f>
        <v>Explotación</v>
      </c>
      <c r="P265" s="28">
        <f>VLOOKUP(Tabla_Gtos_Ingresos7[[#This Row],[Grupo 1]],Tabla3[],2,FALSE)</f>
        <v>1</v>
      </c>
      <c r="Q265" s="29" t="str">
        <f>VLOOKUP(Tabla_Gtos_Ingresos7[[#This Row],[3 digitos]],PGC_Gtos_e_Ingresos[],2,FALSE)</f>
        <v xml:space="preserve"> Ventas de mercaderías</v>
      </c>
      <c r="R265" s="30" t="str">
        <f>Tabla_Gtos_Ingresos7[[#This Row],[3 digitos]]&amp;"/"&amp;Tabla_Gtos_Ingresos7[[#This Row],[Nombre cuenta]]</f>
        <v>700/ Ventas de mercaderías</v>
      </c>
      <c r="S265" s="30">
        <f>YEAR(Tabla_Gtos_Ingresos7[[#This Row],[Fecha]])</f>
        <v>2010</v>
      </c>
      <c r="T265" s="27">
        <f>MONTH(Tabla_Gtos_Ingresos7[[#This Row],[Fecha]])</f>
        <v>2</v>
      </c>
      <c r="U265" s="30">
        <f>ROUNDUP(MONTH(Tabla_Gtos_Ingresos7[[#This Row],[Fecha]])/3, 0)</f>
        <v>1</v>
      </c>
      <c r="V265" s="30">
        <f>(Tabla_Gtos_Ingresos7[[#This Row],[Factor]]*Tabla_Gtos_Ingresos7[[#This Row],[Haber]])+(Tabla_Gtos_Ingresos7[[#This Row],[Factor]]*Tabla_Gtos_Ingresos7[[#This Row],[Debe]])</f>
        <v>149.94</v>
      </c>
      <c r="W265" s="30">
        <f>VLOOKUP(Tabla_Gtos_Ingresos7[[#This Row],[3 digitos]],PGC_Gtos_e_Ingresos[],3,FALSE)</f>
        <v>1</v>
      </c>
    </row>
    <row r="266" spans="1:23" x14ac:dyDescent="0.2">
      <c r="A266" s="1">
        <v>300</v>
      </c>
      <c r="B266" s="12">
        <v>40235</v>
      </c>
      <c r="C266" s="14">
        <v>70800002</v>
      </c>
      <c r="D266" s="1" t="s">
        <v>58</v>
      </c>
      <c r="E266" s="1" t="s">
        <v>328</v>
      </c>
      <c r="F266" s="11">
        <v>85.82</v>
      </c>
      <c r="G266" s="11">
        <v>0</v>
      </c>
      <c r="H266" s="26" t="str">
        <f>MID(Tabla_Gtos_Ingresos7[[#This Row],[Subcuenta]],1,4)</f>
        <v>7080</v>
      </c>
      <c r="I266" s="27">
        <f>VALUE(MID(Tabla_Gtos_Ingresos7[[#This Row],[4 digitos]],1,3))</f>
        <v>708</v>
      </c>
      <c r="J266" s="27">
        <f>VALUE(MID(Tabla_Gtos_Ingresos7[[#This Row],[3 digitos]],1,2))</f>
        <v>70</v>
      </c>
      <c r="K266" s="28" t="str">
        <f>VLOOKUP(Tabla_Gtos_Ingresos7[[#This Row],[3 digitos]],PGC_Gtos_e_Ingresos[],4,FALSE)</f>
        <v>1a</v>
      </c>
      <c r="L266" s="30" t="str">
        <f>VLOOKUP(Tabla_Gtos_Ingresos7[[#This Row],[Grupo 1]],Tabla3[],4,FALSE)</f>
        <v>1. Importe Neto Cifra de Negocios</v>
      </c>
      <c r="M266" s="30" t="str">
        <f>VLOOKUP(Tabla_Gtos_Ingresos7[[#This Row],[Grupo 1]],Tabla3[],5,FALSE)</f>
        <v>1.a Ventas</v>
      </c>
      <c r="N266" s="28" t="str">
        <f>VLOOKUP(Tabla_Gtos_Ingresos7[[#This Row],[Grupo 1]],Tabla3[],10,FALSE)</f>
        <v>I</v>
      </c>
      <c r="O266" s="28" t="str">
        <f>VLOOKUP(Tabla_Gtos_Ingresos7[[#This Row],[Grupo 1]],Tabla3[],6,FALSE)</f>
        <v>Explotación</v>
      </c>
      <c r="P266" s="28">
        <f>VLOOKUP(Tabla_Gtos_Ingresos7[[#This Row],[Grupo 1]],Tabla3[],2,FALSE)</f>
        <v>1</v>
      </c>
      <c r="Q266" s="29" t="str">
        <f>VLOOKUP(Tabla_Gtos_Ingresos7[[#This Row],[3 digitos]],PGC_Gtos_e_Ingresos[],2,FALSE)</f>
        <v xml:space="preserve"> Devoluciones de ventas y operaciones similares</v>
      </c>
      <c r="R266" s="30" t="str">
        <f>Tabla_Gtos_Ingresos7[[#This Row],[3 digitos]]&amp;"/"&amp;Tabla_Gtos_Ingresos7[[#This Row],[Nombre cuenta]]</f>
        <v>708/ Devoluciones de ventas y operaciones similares</v>
      </c>
      <c r="S266" s="30">
        <f>YEAR(Tabla_Gtos_Ingresos7[[#This Row],[Fecha]])</f>
        <v>2010</v>
      </c>
      <c r="T266" s="27">
        <f>MONTH(Tabla_Gtos_Ingresos7[[#This Row],[Fecha]])</f>
        <v>2</v>
      </c>
      <c r="U266" s="30">
        <f>ROUNDUP(MONTH(Tabla_Gtos_Ingresos7[[#This Row],[Fecha]])/3, 0)</f>
        <v>1</v>
      </c>
      <c r="V266" s="30">
        <f>(Tabla_Gtos_Ingresos7[[#This Row],[Factor]]*Tabla_Gtos_Ingresos7[[#This Row],[Haber]])+(Tabla_Gtos_Ingresos7[[#This Row],[Factor]]*Tabla_Gtos_Ingresos7[[#This Row],[Debe]])</f>
        <v>-85.82</v>
      </c>
      <c r="W266" s="30">
        <f>VLOOKUP(Tabla_Gtos_Ingresos7[[#This Row],[3 digitos]],PGC_Gtos_e_Ingresos[],3,FALSE)</f>
        <v>-1</v>
      </c>
    </row>
    <row r="267" spans="1:23" x14ac:dyDescent="0.2">
      <c r="A267" s="1">
        <v>491</v>
      </c>
      <c r="B267" s="12">
        <v>40263</v>
      </c>
      <c r="C267" s="14">
        <v>70000044</v>
      </c>
      <c r="D267" s="1" t="s">
        <v>38</v>
      </c>
      <c r="E267" s="1" t="s">
        <v>44</v>
      </c>
      <c r="F267" s="11">
        <v>0</v>
      </c>
      <c r="G267" s="11">
        <v>32.450000000000003</v>
      </c>
      <c r="H267" s="26" t="str">
        <f>MID(Tabla_Gtos_Ingresos7[[#This Row],[Subcuenta]],1,4)</f>
        <v>7000</v>
      </c>
      <c r="I267" s="27">
        <f>VALUE(MID(Tabla_Gtos_Ingresos7[[#This Row],[4 digitos]],1,3))</f>
        <v>700</v>
      </c>
      <c r="J267" s="27">
        <f>VALUE(MID(Tabla_Gtos_Ingresos7[[#This Row],[3 digitos]],1,2))</f>
        <v>70</v>
      </c>
      <c r="K267" s="28" t="str">
        <f>VLOOKUP(Tabla_Gtos_Ingresos7[[#This Row],[3 digitos]],PGC_Gtos_e_Ingresos[],4,FALSE)</f>
        <v>1a</v>
      </c>
      <c r="L267" s="30" t="str">
        <f>VLOOKUP(Tabla_Gtos_Ingresos7[[#This Row],[Grupo 1]],Tabla3[],4,FALSE)</f>
        <v>1. Importe Neto Cifra de Negocios</v>
      </c>
      <c r="M267" s="30" t="str">
        <f>VLOOKUP(Tabla_Gtos_Ingresos7[[#This Row],[Grupo 1]],Tabla3[],5,FALSE)</f>
        <v>1.a Ventas</v>
      </c>
      <c r="N267" s="28" t="str">
        <f>VLOOKUP(Tabla_Gtos_Ingresos7[[#This Row],[Grupo 1]],Tabla3[],10,FALSE)</f>
        <v>I</v>
      </c>
      <c r="O267" s="28" t="str">
        <f>VLOOKUP(Tabla_Gtos_Ingresos7[[#This Row],[Grupo 1]],Tabla3[],6,FALSE)</f>
        <v>Explotación</v>
      </c>
      <c r="P267" s="28">
        <f>VLOOKUP(Tabla_Gtos_Ingresos7[[#This Row],[Grupo 1]],Tabla3[],2,FALSE)</f>
        <v>1</v>
      </c>
      <c r="Q267" s="29" t="str">
        <f>VLOOKUP(Tabla_Gtos_Ingresos7[[#This Row],[3 digitos]],PGC_Gtos_e_Ingresos[],2,FALSE)</f>
        <v xml:space="preserve"> Ventas de mercaderías</v>
      </c>
      <c r="R267" s="30" t="str">
        <f>Tabla_Gtos_Ingresos7[[#This Row],[3 digitos]]&amp;"/"&amp;Tabla_Gtos_Ingresos7[[#This Row],[Nombre cuenta]]</f>
        <v>700/ Ventas de mercaderías</v>
      </c>
      <c r="S267" s="30">
        <f>YEAR(Tabla_Gtos_Ingresos7[[#This Row],[Fecha]])</f>
        <v>2010</v>
      </c>
      <c r="T267" s="27">
        <f>MONTH(Tabla_Gtos_Ingresos7[[#This Row],[Fecha]])</f>
        <v>3</v>
      </c>
      <c r="U267" s="30">
        <f>ROUNDUP(MONTH(Tabla_Gtos_Ingresos7[[#This Row],[Fecha]])/3, 0)</f>
        <v>1</v>
      </c>
      <c r="V267" s="30">
        <f>(Tabla_Gtos_Ingresos7[[#This Row],[Factor]]*Tabla_Gtos_Ingresos7[[#This Row],[Haber]])+(Tabla_Gtos_Ingresos7[[#This Row],[Factor]]*Tabla_Gtos_Ingresos7[[#This Row],[Debe]])</f>
        <v>32.450000000000003</v>
      </c>
      <c r="W267" s="30">
        <f>VLOOKUP(Tabla_Gtos_Ingresos7[[#This Row],[3 digitos]],PGC_Gtos_e_Ingresos[],3,FALSE)</f>
        <v>1</v>
      </c>
    </row>
    <row r="268" spans="1:23" x14ac:dyDescent="0.2">
      <c r="A268" s="1">
        <v>492</v>
      </c>
      <c r="B268" s="12">
        <v>40263</v>
      </c>
      <c r="C268" s="14">
        <v>70000045</v>
      </c>
      <c r="D268" s="1" t="s">
        <v>38</v>
      </c>
      <c r="E268" s="1" t="s">
        <v>305</v>
      </c>
      <c r="F268" s="11">
        <v>0</v>
      </c>
      <c r="G268" s="11">
        <v>8063.62</v>
      </c>
      <c r="H268" s="26" t="str">
        <f>MID(Tabla_Gtos_Ingresos7[[#This Row],[Subcuenta]],1,4)</f>
        <v>7000</v>
      </c>
      <c r="I268" s="27">
        <f>VALUE(MID(Tabla_Gtos_Ingresos7[[#This Row],[4 digitos]],1,3))</f>
        <v>700</v>
      </c>
      <c r="J268" s="27">
        <f>VALUE(MID(Tabla_Gtos_Ingresos7[[#This Row],[3 digitos]],1,2))</f>
        <v>70</v>
      </c>
      <c r="K268" s="28" t="str">
        <f>VLOOKUP(Tabla_Gtos_Ingresos7[[#This Row],[3 digitos]],PGC_Gtos_e_Ingresos[],4,FALSE)</f>
        <v>1a</v>
      </c>
      <c r="L268" s="30" t="str">
        <f>VLOOKUP(Tabla_Gtos_Ingresos7[[#This Row],[Grupo 1]],Tabla3[],4,FALSE)</f>
        <v>1. Importe Neto Cifra de Negocios</v>
      </c>
      <c r="M268" s="30" t="str">
        <f>VLOOKUP(Tabla_Gtos_Ingresos7[[#This Row],[Grupo 1]],Tabla3[],5,FALSE)</f>
        <v>1.a Ventas</v>
      </c>
      <c r="N268" s="28" t="str">
        <f>VLOOKUP(Tabla_Gtos_Ingresos7[[#This Row],[Grupo 1]],Tabla3[],10,FALSE)</f>
        <v>I</v>
      </c>
      <c r="O268" s="28" t="str">
        <f>VLOOKUP(Tabla_Gtos_Ingresos7[[#This Row],[Grupo 1]],Tabla3[],6,FALSE)</f>
        <v>Explotación</v>
      </c>
      <c r="P268" s="28">
        <f>VLOOKUP(Tabla_Gtos_Ingresos7[[#This Row],[Grupo 1]],Tabla3[],2,FALSE)</f>
        <v>1</v>
      </c>
      <c r="Q268" s="29" t="str">
        <f>VLOOKUP(Tabla_Gtos_Ingresos7[[#This Row],[3 digitos]],PGC_Gtos_e_Ingresos[],2,FALSE)</f>
        <v xml:space="preserve"> Ventas de mercaderías</v>
      </c>
      <c r="R268" s="30" t="str">
        <f>Tabla_Gtos_Ingresos7[[#This Row],[3 digitos]]&amp;"/"&amp;Tabla_Gtos_Ingresos7[[#This Row],[Nombre cuenta]]</f>
        <v>700/ Ventas de mercaderías</v>
      </c>
      <c r="S268" s="30">
        <f>YEAR(Tabla_Gtos_Ingresos7[[#This Row],[Fecha]])</f>
        <v>2010</v>
      </c>
      <c r="T268" s="27">
        <f>MONTH(Tabla_Gtos_Ingresos7[[#This Row],[Fecha]])</f>
        <v>3</v>
      </c>
      <c r="U268" s="30">
        <f>ROUNDUP(MONTH(Tabla_Gtos_Ingresos7[[#This Row],[Fecha]])/3, 0)</f>
        <v>1</v>
      </c>
      <c r="V268" s="30">
        <f>(Tabla_Gtos_Ingresos7[[#This Row],[Factor]]*Tabla_Gtos_Ingresos7[[#This Row],[Haber]])+(Tabla_Gtos_Ingresos7[[#This Row],[Factor]]*Tabla_Gtos_Ingresos7[[#This Row],[Debe]])</f>
        <v>8063.62</v>
      </c>
      <c r="W268" s="30">
        <f>VLOOKUP(Tabla_Gtos_Ingresos7[[#This Row],[3 digitos]],PGC_Gtos_e_Ingresos[],3,FALSE)</f>
        <v>1</v>
      </c>
    </row>
    <row r="269" spans="1:23" x14ac:dyDescent="0.2">
      <c r="A269" s="1">
        <v>493</v>
      </c>
      <c r="B269" s="12">
        <v>40263</v>
      </c>
      <c r="C269" s="14">
        <v>70000046</v>
      </c>
      <c r="D269" s="1" t="s">
        <v>38</v>
      </c>
      <c r="E269" s="1" t="s">
        <v>266</v>
      </c>
      <c r="F269" s="11">
        <v>0</v>
      </c>
      <c r="G269" s="11">
        <v>286.98</v>
      </c>
      <c r="H269" s="26" t="str">
        <f>MID(Tabla_Gtos_Ingresos7[[#This Row],[Subcuenta]],1,4)</f>
        <v>7000</v>
      </c>
      <c r="I269" s="27">
        <f>VALUE(MID(Tabla_Gtos_Ingresos7[[#This Row],[4 digitos]],1,3))</f>
        <v>700</v>
      </c>
      <c r="J269" s="27">
        <f>VALUE(MID(Tabla_Gtos_Ingresos7[[#This Row],[3 digitos]],1,2))</f>
        <v>70</v>
      </c>
      <c r="K269" s="28" t="str">
        <f>VLOOKUP(Tabla_Gtos_Ingresos7[[#This Row],[3 digitos]],PGC_Gtos_e_Ingresos[],4,FALSE)</f>
        <v>1a</v>
      </c>
      <c r="L269" s="30" t="str">
        <f>VLOOKUP(Tabla_Gtos_Ingresos7[[#This Row],[Grupo 1]],Tabla3[],4,FALSE)</f>
        <v>1. Importe Neto Cifra de Negocios</v>
      </c>
      <c r="M269" s="30" t="str">
        <f>VLOOKUP(Tabla_Gtos_Ingresos7[[#This Row],[Grupo 1]],Tabla3[],5,FALSE)</f>
        <v>1.a Ventas</v>
      </c>
      <c r="N269" s="28" t="str">
        <f>VLOOKUP(Tabla_Gtos_Ingresos7[[#This Row],[Grupo 1]],Tabla3[],10,FALSE)</f>
        <v>I</v>
      </c>
      <c r="O269" s="28" t="str">
        <f>VLOOKUP(Tabla_Gtos_Ingresos7[[#This Row],[Grupo 1]],Tabla3[],6,FALSE)</f>
        <v>Explotación</v>
      </c>
      <c r="P269" s="28">
        <f>VLOOKUP(Tabla_Gtos_Ingresos7[[#This Row],[Grupo 1]],Tabla3[],2,FALSE)</f>
        <v>1</v>
      </c>
      <c r="Q269" s="29" t="str">
        <f>VLOOKUP(Tabla_Gtos_Ingresos7[[#This Row],[3 digitos]],PGC_Gtos_e_Ingresos[],2,FALSE)</f>
        <v xml:space="preserve"> Ventas de mercaderías</v>
      </c>
      <c r="R269" s="30" t="str">
        <f>Tabla_Gtos_Ingresos7[[#This Row],[3 digitos]]&amp;"/"&amp;Tabla_Gtos_Ingresos7[[#This Row],[Nombre cuenta]]</f>
        <v>700/ Ventas de mercaderías</v>
      </c>
      <c r="S269" s="30">
        <f>YEAR(Tabla_Gtos_Ingresos7[[#This Row],[Fecha]])</f>
        <v>2010</v>
      </c>
      <c r="T269" s="27">
        <f>MONTH(Tabla_Gtos_Ingresos7[[#This Row],[Fecha]])</f>
        <v>3</v>
      </c>
      <c r="U269" s="30">
        <f>ROUNDUP(MONTH(Tabla_Gtos_Ingresos7[[#This Row],[Fecha]])/3, 0)</f>
        <v>1</v>
      </c>
      <c r="V269" s="30">
        <f>(Tabla_Gtos_Ingresos7[[#This Row],[Factor]]*Tabla_Gtos_Ingresos7[[#This Row],[Haber]])+(Tabla_Gtos_Ingresos7[[#This Row],[Factor]]*Tabla_Gtos_Ingresos7[[#This Row],[Debe]])</f>
        <v>286.98</v>
      </c>
      <c r="W269" s="30">
        <f>VLOOKUP(Tabla_Gtos_Ingresos7[[#This Row],[3 digitos]],PGC_Gtos_e_Ingresos[],3,FALSE)</f>
        <v>1</v>
      </c>
    </row>
    <row r="270" spans="1:23" x14ac:dyDescent="0.2">
      <c r="A270" s="1">
        <v>494</v>
      </c>
      <c r="B270" s="12">
        <v>40263</v>
      </c>
      <c r="C270" s="14">
        <v>70000047</v>
      </c>
      <c r="D270" s="1" t="s">
        <v>38</v>
      </c>
      <c r="E270" s="1" t="s">
        <v>410</v>
      </c>
      <c r="F270" s="11">
        <v>0</v>
      </c>
      <c r="G270" s="11">
        <v>761.83</v>
      </c>
      <c r="H270" s="26" t="str">
        <f>MID(Tabla_Gtos_Ingresos7[[#This Row],[Subcuenta]],1,4)</f>
        <v>7000</v>
      </c>
      <c r="I270" s="27">
        <f>VALUE(MID(Tabla_Gtos_Ingresos7[[#This Row],[4 digitos]],1,3))</f>
        <v>700</v>
      </c>
      <c r="J270" s="27">
        <f>VALUE(MID(Tabla_Gtos_Ingresos7[[#This Row],[3 digitos]],1,2))</f>
        <v>70</v>
      </c>
      <c r="K270" s="28" t="str">
        <f>VLOOKUP(Tabla_Gtos_Ingresos7[[#This Row],[3 digitos]],PGC_Gtos_e_Ingresos[],4,FALSE)</f>
        <v>1a</v>
      </c>
      <c r="L270" s="30" t="str">
        <f>VLOOKUP(Tabla_Gtos_Ingresos7[[#This Row],[Grupo 1]],Tabla3[],4,FALSE)</f>
        <v>1. Importe Neto Cifra de Negocios</v>
      </c>
      <c r="M270" s="30" t="str">
        <f>VLOOKUP(Tabla_Gtos_Ingresos7[[#This Row],[Grupo 1]],Tabla3[],5,FALSE)</f>
        <v>1.a Ventas</v>
      </c>
      <c r="N270" s="28" t="str">
        <f>VLOOKUP(Tabla_Gtos_Ingresos7[[#This Row],[Grupo 1]],Tabla3[],10,FALSE)</f>
        <v>I</v>
      </c>
      <c r="O270" s="28" t="str">
        <f>VLOOKUP(Tabla_Gtos_Ingresos7[[#This Row],[Grupo 1]],Tabla3[],6,FALSE)</f>
        <v>Explotación</v>
      </c>
      <c r="P270" s="28">
        <f>VLOOKUP(Tabla_Gtos_Ingresos7[[#This Row],[Grupo 1]],Tabla3[],2,FALSE)</f>
        <v>1</v>
      </c>
      <c r="Q270" s="29" t="str">
        <f>VLOOKUP(Tabla_Gtos_Ingresos7[[#This Row],[3 digitos]],PGC_Gtos_e_Ingresos[],2,FALSE)</f>
        <v xml:space="preserve"> Ventas de mercaderías</v>
      </c>
      <c r="R270" s="30" t="str">
        <f>Tabla_Gtos_Ingresos7[[#This Row],[3 digitos]]&amp;"/"&amp;Tabla_Gtos_Ingresos7[[#This Row],[Nombre cuenta]]</f>
        <v>700/ Ventas de mercaderías</v>
      </c>
      <c r="S270" s="30">
        <f>YEAR(Tabla_Gtos_Ingresos7[[#This Row],[Fecha]])</f>
        <v>2010</v>
      </c>
      <c r="T270" s="27">
        <f>MONTH(Tabla_Gtos_Ingresos7[[#This Row],[Fecha]])</f>
        <v>3</v>
      </c>
      <c r="U270" s="30">
        <f>ROUNDUP(MONTH(Tabla_Gtos_Ingresos7[[#This Row],[Fecha]])/3, 0)</f>
        <v>1</v>
      </c>
      <c r="V270" s="30">
        <f>(Tabla_Gtos_Ingresos7[[#This Row],[Factor]]*Tabla_Gtos_Ingresos7[[#This Row],[Haber]])+(Tabla_Gtos_Ingresos7[[#This Row],[Factor]]*Tabla_Gtos_Ingresos7[[#This Row],[Debe]])</f>
        <v>761.83</v>
      </c>
      <c r="W270" s="30">
        <f>VLOOKUP(Tabla_Gtos_Ingresos7[[#This Row],[3 digitos]],PGC_Gtos_e_Ingresos[],3,FALSE)</f>
        <v>1</v>
      </c>
    </row>
    <row r="271" spans="1:23" x14ac:dyDescent="0.2">
      <c r="A271" s="1">
        <v>495</v>
      </c>
      <c r="B271" s="12">
        <v>40263</v>
      </c>
      <c r="C271" s="14">
        <v>70800004</v>
      </c>
      <c r="D271" s="1" t="s">
        <v>58</v>
      </c>
      <c r="E271" s="2" t="s">
        <v>628</v>
      </c>
      <c r="F271" s="11">
        <v>848</v>
      </c>
      <c r="G271" s="11">
        <v>0</v>
      </c>
      <c r="H271" s="26" t="str">
        <f>MID(Tabla_Gtos_Ingresos7[[#This Row],[Subcuenta]],1,4)</f>
        <v>7080</v>
      </c>
      <c r="I271" s="27">
        <f>VALUE(MID(Tabla_Gtos_Ingresos7[[#This Row],[4 digitos]],1,3))</f>
        <v>708</v>
      </c>
      <c r="J271" s="27">
        <f>VALUE(MID(Tabla_Gtos_Ingresos7[[#This Row],[3 digitos]],1,2))</f>
        <v>70</v>
      </c>
      <c r="K271" s="28" t="str">
        <f>VLOOKUP(Tabla_Gtos_Ingresos7[[#This Row],[3 digitos]],PGC_Gtos_e_Ingresos[],4,FALSE)</f>
        <v>1a</v>
      </c>
      <c r="L271" s="30" t="str">
        <f>VLOOKUP(Tabla_Gtos_Ingresos7[[#This Row],[Grupo 1]],Tabla3[],4,FALSE)</f>
        <v>1. Importe Neto Cifra de Negocios</v>
      </c>
      <c r="M271" s="30" t="str">
        <f>VLOOKUP(Tabla_Gtos_Ingresos7[[#This Row],[Grupo 1]],Tabla3[],5,FALSE)</f>
        <v>1.a Ventas</v>
      </c>
      <c r="N271" s="28" t="str">
        <f>VLOOKUP(Tabla_Gtos_Ingresos7[[#This Row],[Grupo 1]],Tabla3[],10,FALSE)</f>
        <v>I</v>
      </c>
      <c r="O271" s="28" t="str">
        <f>VLOOKUP(Tabla_Gtos_Ingresos7[[#This Row],[Grupo 1]],Tabla3[],6,FALSE)</f>
        <v>Explotación</v>
      </c>
      <c r="P271" s="28">
        <f>VLOOKUP(Tabla_Gtos_Ingresos7[[#This Row],[Grupo 1]],Tabla3[],2,FALSE)</f>
        <v>1</v>
      </c>
      <c r="Q271" s="29" t="str">
        <f>VLOOKUP(Tabla_Gtos_Ingresos7[[#This Row],[3 digitos]],PGC_Gtos_e_Ingresos[],2,FALSE)</f>
        <v xml:space="preserve"> Devoluciones de ventas y operaciones similares</v>
      </c>
      <c r="R271" s="30" t="str">
        <f>Tabla_Gtos_Ingresos7[[#This Row],[3 digitos]]&amp;"/"&amp;Tabla_Gtos_Ingresos7[[#This Row],[Nombre cuenta]]</f>
        <v>708/ Devoluciones de ventas y operaciones similares</v>
      </c>
      <c r="S271" s="30">
        <f>YEAR(Tabla_Gtos_Ingresos7[[#This Row],[Fecha]])</f>
        <v>2010</v>
      </c>
      <c r="T271" s="27">
        <f>MONTH(Tabla_Gtos_Ingresos7[[#This Row],[Fecha]])</f>
        <v>3</v>
      </c>
      <c r="U271" s="30">
        <f>ROUNDUP(MONTH(Tabla_Gtos_Ingresos7[[#This Row],[Fecha]])/3, 0)</f>
        <v>1</v>
      </c>
      <c r="V271" s="30">
        <f>(Tabla_Gtos_Ingresos7[[#This Row],[Factor]]*Tabla_Gtos_Ingresos7[[#This Row],[Haber]])+(Tabla_Gtos_Ingresos7[[#This Row],[Factor]]*Tabla_Gtos_Ingresos7[[#This Row],[Debe]])</f>
        <v>-848</v>
      </c>
      <c r="W271" s="30">
        <f>VLOOKUP(Tabla_Gtos_Ingresos7[[#This Row],[3 digitos]],PGC_Gtos_e_Ingresos[],3,FALSE)</f>
        <v>-1</v>
      </c>
    </row>
    <row r="272" spans="1:23" x14ac:dyDescent="0.2">
      <c r="A272" s="1">
        <v>496</v>
      </c>
      <c r="B272" s="12">
        <v>40263</v>
      </c>
      <c r="C272" s="14">
        <v>70800005</v>
      </c>
      <c r="D272" s="1" t="s">
        <v>58</v>
      </c>
      <c r="E272" s="1" t="s">
        <v>629</v>
      </c>
      <c r="F272" s="11">
        <v>240</v>
      </c>
      <c r="G272" s="11">
        <v>0</v>
      </c>
      <c r="H272" s="26" t="str">
        <f>MID(Tabla_Gtos_Ingresos7[[#This Row],[Subcuenta]],1,4)</f>
        <v>7080</v>
      </c>
      <c r="I272" s="27">
        <f>VALUE(MID(Tabla_Gtos_Ingresos7[[#This Row],[4 digitos]],1,3))</f>
        <v>708</v>
      </c>
      <c r="J272" s="27">
        <f>VALUE(MID(Tabla_Gtos_Ingresos7[[#This Row],[3 digitos]],1,2))</f>
        <v>70</v>
      </c>
      <c r="K272" s="28" t="str">
        <f>VLOOKUP(Tabla_Gtos_Ingresos7[[#This Row],[3 digitos]],PGC_Gtos_e_Ingresos[],4,FALSE)</f>
        <v>1a</v>
      </c>
      <c r="L272" s="30" t="str">
        <f>VLOOKUP(Tabla_Gtos_Ingresos7[[#This Row],[Grupo 1]],Tabla3[],4,FALSE)</f>
        <v>1. Importe Neto Cifra de Negocios</v>
      </c>
      <c r="M272" s="30" t="str">
        <f>VLOOKUP(Tabla_Gtos_Ingresos7[[#This Row],[Grupo 1]],Tabla3[],5,FALSE)</f>
        <v>1.a Ventas</v>
      </c>
      <c r="N272" s="28" t="str">
        <f>VLOOKUP(Tabla_Gtos_Ingresos7[[#This Row],[Grupo 1]],Tabla3[],10,FALSE)</f>
        <v>I</v>
      </c>
      <c r="O272" s="28" t="str">
        <f>VLOOKUP(Tabla_Gtos_Ingresos7[[#This Row],[Grupo 1]],Tabla3[],6,FALSE)</f>
        <v>Explotación</v>
      </c>
      <c r="P272" s="28">
        <f>VLOOKUP(Tabla_Gtos_Ingresos7[[#This Row],[Grupo 1]],Tabla3[],2,FALSE)</f>
        <v>1</v>
      </c>
      <c r="Q272" s="29" t="str">
        <f>VLOOKUP(Tabla_Gtos_Ingresos7[[#This Row],[3 digitos]],PGC_Gtos_e_Ingresos[],2,FALSE)</f>
        <v xml:space="preserve"> Devoluciones de ventas y operaciones similares</v>
      </c>
      <c r="R272" s="30" t="str">
        <f>Tabla_Gtos_Ingresos7[[#This Row],[3 digitos]]&amp;"/"&amp;Tabla_Gtos_Ingresos7[[#This Row],[Nombre cuenta]]</f>
        <v>708/ Devoluciones de ventas y operaciones similares</v>
      </c>
      <c r="S272" s="30">
        <f>YEAR(Tabla_Gtos_Ingresos7[[#This Row],[Fecha]])</f>
        <v>2010</v>
      </c>
      <c r="T272" s="27">
        <f>MONTH(Tabla_Gtos_Ingresos7[[#This Row],[Fecha]])</f>
        <v>3</v>
      </c>
      <c r="U272" s="30">
        <f>ROUNDUP(MONTH(Tabla_Gtos_Ingresos7[[#This Row],[Fecha]])/3, 0)</f>
        <v>1</v>
      </c>
      <c r="V272" s="30">
        <f>(Tabla_Gtos_Ingresos7[[#This Row],[Factor]]*Tabla_Gtos_Ingresos7[[#This Row],[Haber]])+(Tabla_Gtos_Ingresos7[[#This Row],[Factor]]*Tabla_Gtos_Ingresos7[[#This Row],[Debe]])</f>
        <v>-240</v>
      </c>
      <c r="W272" s="30">
        <f>VLOOKUP(Tabla_Gtos_Ingresos7[[#This Row],[3 digitos]],PGC_Gtos_e_Ingresos[],3,FALSE)</f>
        <v>-1</v>
      </c>
    </row>
    <row r="273" spans="1:23" x14ac:dyDescent="0.2">
      <c r="A273" s="1">
        <v>497</v>
      </c>
      <c r="B273" s="12">
        <v>40263</v>
      </c>
      <c r="C273" s="14">
        <v>70800006</v>
      </c>
      <c r="D273" s="1" t="s">
        <v>58</v>
      </c>
      <c r="E273" s="1" t="s">
        <v>630</v>
      </c>
      <c r="F273" s="11">
        <v>937.47</v>
      </c>
      <c r="G273" s="11">
        <v>0</v>
      </c>
      <c r="H273" s="26" t="str">
        <f>MID(Tabla_Gtos_Ingresos7[[#This Row],[Subcuenta]],1,4)</f>
        <v>7080</v>
      </c>
      <c r="I273" s="27">
        <f>VALUE(MID(Tabla_Gtos_Ingresos7[[#This Row],[4 digitos]],1,3))</f>
        <v>708</v>
      </c>
      <c r="J273" s="27">
        <f>VALUE(MID(Tabla_Gtos_Ingresos7[[#This Row],[3 digitos]],1,2))</f>
        <v>70</v>
      </c>
      <c r="K273" s="28" t="str">
        <f>VLOOKUP(Tabla_Gtos_Ingresos7[[#This Row],[3 digitos]],PGC_Gtos_e_Ingresos[],4,FALSE)</f>
        <v>1a</v>
      </c>
      <c r="L273" s="30" t="str">
        <f>VLOOKUP(Tabla_Gtos_Ingresos7[[#This Row],[Grupo 1]],Tabla3[],4,FALSE)</f>
        <v>1. Importe Neto Cifra de Negocios</v>
      </c>
      <c r="M273" s="30" t="str">
        <f>VLOOKUP(Tabla_Gtos_Ingresos7[[#This Row],[Grupo 1]],Tabla3[],5,FALSE)</f>
        <v>1.a Ventas</v>
      </c>
      <c r="N273" s="28" t="str">
        <f>VLOOKUP(Tabla_Gtos_Ingresos7[[#This Row],[Grupo 1]],Tabla3[],10,FALSE)</f>
        <v>I</v>
      </c>
      <c r="O273" s="28" t="str">
        <f>VLOOKUP(Tabla_Gtos_Ingresos7[[#This Row],[Grupo 1]],Tabla3[],6,FALSE)</f>
        <v>Explotación</v>
      </c>
      <c r="P273" s="28">
        <f>VLOOKUP(Tabla_Gtos_Ingresos7[[#This Row],[Grupo 1]],Tabla3[],2,FALSE)</f>
        <v>1</v>
      </c>
      <c r="Q273" s="29" t="str">
        <f>VLOOKUP(Tabla_Gtos_Ingresos7[[#This Row],[3 digitos]],PGC_Gtos_e_Ingresos[],2,FALSE)</f>
        <v xml:space="preserve"> Devoluciones de ventas y operaciones similares</v>
      </c>
      <c r="R273" s="30" t="str">
        <f>Tabla_Gtos_Ingresos7[[#This Row],[3 digitos]]&amp;"/"&amp;Tabla_Gtos_Ingresos7[[#This Row],[Nombre cuenta]]</f>
        <v>708/ Devoluciones de ventas y operaciones similares</v>
      </c>
      <c r="S273" s="30">
        <f>YEAR(Tabla_Gtos_Ingresos7[[#This Row],[Fecha]])</f>
        <v>2010</v>
      </c>
      <c r="T273" s="27">
        <f>MONTH(Tabla_Gtos_Ingresos7[[#This Row],[Fecha]])</f>
        <v>3</v>
      </c>
      <c r="U273" s="30">
        <f>ROUNDUP(MONTH(Tabla_Gtos_Ingresos7[[#This Row],[Fecha]])/3, 0)</f>
        <v>1</v>
      </c>
      <c r="V273" s="30">
        <f>(Tabla_Gtos_Ingresos7[[#This Row],[Factor]]*Tabla_Gtos_Ingresos7[[#This Row],[Haber]])+(Tabla_Gtos_Ingresos7[[#This Row],[Factor]]*Tabla_Gtos_Ingresos7[[#This Row],[Debe]])</f>
        <v>-937.47</v>
      </c>
      <c r="W273" s="30">
        <f>VLOOKUP(Tabla_Gtos_Ingresos7[[#This Row],[3 digitos]],PGC_Gtos_e_Ingresos[],3,FALSE)</f>
        <v>-1</v>
      </c>
    </row>
    <row r="274" spans="1:23" x14ac:dyDescent="0.2">
      <c r="A274" s="1">
        <v>726</v>
      </c>
      <c r="B274" s="12">
        <v>40294</v>
      </c>
      <c r="C274" s="14">
        <v>62200021</v>
      </c>
      <c r="D274" s="1" t="s">
        <v>14</v>
      </c>
      <c r="E274" s="1" t="s">
        <v>904</v>
      </c>
      <c r="F274" s="11">
        <v>67.400000000000006</v>
      </c>
      <c r="G274" s="11">
        <v>0</v>
      </c>
      <c r="H274" s="26" t="str">
        <f>MID(Tabla_Gtos_Ingresos7[[#This Row],[Subcuenta]],1,4)</f>
        <v>6220</v>
      </c>
      <c r="I274" s="27">
        <f>VALUE(MID(Tabla_Gtos_Ingresos7[[#This Row],[4 digitos]],1,3))</f>
        <v>622</v>
      </c>
      <c r="J274" s="27">
        <f>VALUE(MID(Tabla_Gtos_Ingresos7[[#This Row],[3 digitos]],1,2))</f>
        <v>62</v>
      </c>
      <c r="K274" s="28" t="str">
        <f>VLOOKUP(Tabla_Gtos_Ingresos7[[#This Row],[3 digitos]],PGC_Gtos_e_Ingresos[],4,FALSE)</f>
        <v>7.a</v>
      </c>
      <c r="L274" s="30" t="str">
        <f>VLOOKUP(Tabla_Gtos_Ingresos7[[#This Row],[Grupo 1]],Tabla3[],4,FALSE)</f>
        <v>7. Otros Gastos de Explotación</v>
      </c>
      <c r="M274" s="30" t="str">
        <f>VLOOKUP(Tabla_Gtos_Ingresos7[[#This Row],[Grupo 1]],Tabla3[],5,FALSE)</f>
        <v>7.a Servicios Exteriores</v>
      </c>
      <c r="N274" s="28" t="str">
        <f>VLOOKUP(Tabla_Gtos_Ingresos7[[#This Row],[Grupo 1]],Tabla3[],10,FALSE)</f>
        <v>G</v>
      </c>
      <c r="O274" s="28" t="str">
        <f>VLOOKUP(Tabla_Gtos_Ingresos7[[#This Row],[Grupo 1]],Tabla3[],6,FALSE)</f>
        <v>Explotación</v>
      </c>
      <c r="P274" s="28">
        <f>VLOOKUP(Tabla_Gtos_Ingresos7[[#This Row],[Grupo 1]],Tabla3[],2,FALSE)</f>
        <v>7</v>
      </c>
      <c r="Q274" s="29" t="str">
        <f>VLOOKUP(Tabla_Gtos_Ingresos7[[#This Row],[3 digitos]],PGC_Gtos_e_Ingresos[],2,FALSE)</f>
        <v xml:space="preserve"> Reparaciones y conservación</v>
      </c>
      <c r="R274" s="30" t="str">
        <f>Tabla_Gtos_Ingresos7[[#This Row],[3 digitos]]&amp;"/"&amp;Tabla_Gtos_Ingresos7[[#This Row],[Nombre cuenta]]</f>
        <v>622/ Reparaciones y conservación</v>
      </c>
      <c r="S274" s="30">
        <f>YEAR(Tabla_Gtos_Ingresos7[[#This Row],[Fecha]])</f>
        <v>2010</v>
      </c>
      <c r="T274" s="27">
        <f>MONTH(Tabla_Gtos_Ingresos7[[#This Row],[Fecha]])</f>
        <v>4</v>
      </c>
      <c r="U274" s="30">
        <f>ROUNDUP(MONTH(Tabla_Gtos_Ingresos7[[#This Row],[Fecha]])/3, 0)</f>
        <v>2</v>
      </c>
      <c r="V274" s="30">
        <f>(Tabla_Gtos_Ingresos7[[#This Row],[Factor]]*Tabla_Gtos_Ingresos7[[#This Row],[Haber]])+(Tabla_Gtos_Ingresos7[[#This Row],[Factor]]*Tabla_Gtos_Ingresos7[[#This Row],[Debe]])</f>
        <v>-67.400000000000006</v>
      </c>
      <c r="W274" s="30">
        <f>VLOOKUP(Tabla_Gtos_Ingresos7[[#This Row],[3 digitos]],PGC_Gtos_e_Ingresos[],3,FALSE)</f>
        <v>-1</v>
      </c>
    </row>
    <row r="275" spans="1:23" x14ac:dyDescent="0.2">
      <c r="A275" s="1">
        <v>990</v>
      </c>
      <c r="B275" s="12">
        <v>40324</v>
      </c>
      <c r="C275" s="14">
        <v>62200029</v>
      </c>
      <c r="D275" s="1" t="s">
        <v>14</v>
      </c>
      <c r="E275" s="1" t="s">
        <v>376</v>
      </c>
      <c r="F275" s="11">
        <v>1087.42</v>
      </c>
      <c r="G275" s="11">
        <v>0</v>
      </c>
      <c r="H275" s="26" t="str">
        <f>MID(Tabla_Gtos_Ingresos7[[#This Row],[Subcuenta]],1,4)</f>
        <v>6220</v>
      </c>
      <c r="I275" s="27">
        <f>VALUE(MID(Tabla_Gtos_Ingresos7[[#This Row],[4 digitos]],1,3))</f>
        <v>622</v>
      </c>
      <c r="J275" s="27">
        <f>VALUE(MID(Tabla_Gtos_Ingresos7[[#This Row],[3 digitos]],1,2))</f>
        <v>62</v>
      </c>
      <c r="K275" s="28" t="str">
        <f>VLOOKUP(Tabla_Gtos_Ingresos7[[#This Row],[3 digitos]],PGC_Gtos_e_Ingresos[],4,FALSE)</f>
        <v>7.a</v>
      </c>
      <c r="L275" s="30" t="str">
        <f>VLOOKUP(Tabla_Gtos_Ingresos7[[#This Row],[Grupo 1]],Tabla3[],4,FALSE)</f>
        <v>7. Otros Gastos de Explotación</v>
      </c>
      <c r="M275" s="30" t="str">
        <f>VLOOKUP(Tabla_Gtos_Ingresos7[[#This Row],[Grupo 1]],Tabla3[],5,FALSE)</f>
        <v>7.a Servicios Exteriores</v>
      </c>
      <c r="N275" s="28" t="str">
        <f>VLOOKUP(Tabla_Gtos_Ingresos7[[#This Row],[Grupo 1]],Tabla3[],10,FALSE)</f>
        <v>G</v>
      </c>
      <c r="O275" s="28" t="str">
        <f>VLOOKUP(Tabla_Gtos_Ingresos7[[#This Row],[Grupo 1]],Tabla3[],6,FALSE)</f>
        <v>Explotación</v>
      </c>
      <c r="P275" s="28">
        <f>VLOOKUP(Tabla_Gtos_Ingresos7[[#This Row],[Grupo 1]],Tabla3[],2,FALSE)</f>
        <v>7</v>
      </c>
      <c r="Q275" s="29" t="str">
        <f>VLOOKUP(Tabla_Gtos_Ingresos7[[#This Row],[3 digitos]],PGC_Gtos_e_Ingresos[],2,FALSE)</f>
        <v xml:space="preserve"> Reparaciones y conservación</v>
      </c>
      <c r="R275" s="30" t="str">
        <f>Tabla_Gtos_Ingresos7[[#This Row],[3 digitos]]&amp;"/"&amp;Tabla_Gtos_Ingresos7[[#This Row],[Nombre cuenta]]</f>
        <v>622/ Reparaciones y conservación</v>
      </c>
      <c r="S275" s="30">
        <f>YEAR(Tabla_Gtos_Ingresos7[[#This Row],[Fecha]])</f>
        <v>2010</v>
      </c>
      <c r="T275" s="27">
        <f>MONTH(Tabla_Gtos_Ingresos7[[#This Row],[Fecha]])</f>
        <v>5</v>
      </c>
      <c r="U275" s="30">
        <f>ROUNDUP(MONTH(Tabla_Gtos_Ingresos7[[#This Row],[Fecha]])/3, 0)</f>
        <v>2</v>
      </c>
      <c r="V275" s="30">
        <f>(Tabla_Gtos_Ingresos7[[#This Row],[Factor]]*Tabla_Gtos_Ingresos7[[#This Row],[Haber]])+(Tabla_Gtos_Ingresos7[[#This Row],[Factor]]*Tabla_Gtos_Ingresos7[[#This Row],[Debe]])</f>
        <v>-1087.42</v>
      </c>
      <c r="W275" s="30">
        <f>VLOOKUP(Tabla_Gtos_Ingresos7[[#This Row],[3 digitos]],PGC_Gtos_e_Ingresos[],3,FALSE)</f>
        <v>-1</v>
      </c>
    </row>
    <row r="276" spans="1:23" x14ac:dyDescent="0.2">
      <c r="A276" s="1">
        <v>987</v>
      </c>
      <c r="B276" s="12">
        <v>40324</v>
      </c>
      <c r="C276" s="14">
        <v>70000081</v>
      </c>
      <c r="D276" s="1" t="s">
        <v>38</v>
      </c>
      <c r="E276" s="1" t="s">
        <v>307</v>
      </c>
      <c r="F276" s="11">
        <v>0</v>
      </c>
      <c r="G276" s="11">
        <v>12478.14</v>
      </c>
      <c r="H276" s="26" t="str">
        <f>MID(Tabla_Gtos_Ingresos7[[#This Row],[Subcuenta]],1,4)</f>
        <v>7000</v>
      </c>
      <c r="I276" s="27">
        <f>VALUE(MID(Tabla_Gtos_Ingresos7[[#This Row],[4 digitos]],1,3))</f>
        <v>700</v>
      </c>
      <c r="J276" s="27">
        <f>VALUE(MID(Tabla_Gtos_Ingresos7[[#This Row],[3 digitos]],1,2))</f>
        <v>70</v>
      </c>
      <c r="K276" s="28" t="str">
        <f>VLOOKUP(Tabla_Gtos_Ingresos7[[#This Row],[3 digitos]],PGC_Gtos_e_Ingresos[],4,FALSE)</f>
        <v>1a</v>
      </c>
      <c r="L276" s="30" t="str">
        <f>VLOOKUP(Tabla_Gtos_Ingresos7[[#This Row],[Grupo 1]],Tabla3[],4,FALSE)</f>
        <v>1. Importe Neto Cifra de Negocios</v>
      </c>
      <c r="M276" s="30" t="str">
        <f>VLOOKUP(Tabla_Gtos_Ingresos7[[#This Row],[Grupo 1]],Tabla3[],5,FALSE)</f>
        <v>1.a Ventas</v>
      </c>
      <c r="N276" s="28" t="str">
        <f>VLOOKUP(Tabla_Gtos_Ingresos7[[#This Row],[Grupo 1]],Tabla3[],10,FALSE)</f>
        <v>I</v>
      </c>
      <c r="O276" s="28" t="str">
        <f>VLOOKUP(Tabla_Gtos_Ingresos7[[#This Row],[Grupo 1]],Tabla3[],6,FALSE)</f>
        <v>Explotación</v>
      </c>
      <c r="P276" s="28">
        <f>VLOOKUP(Tabla_Gtos_Ingresos7[[#This Row],[Grupo 1]],Tabla3[],2,FALSE)</f>
        <v>1</v>
      </c>
      <c r="Q276" s="29" t="str">
        <f>VLOOKUP(Tabla_Gtos_Ingresos7[[#This Row],[3 digitos]],PGC_Gtos_e_Ingresos[],2,FALSE)</f>
        <v xml:space="preserve"> Ventas de mercaderías</v>
      </c>
      <c r="R276" s="30" t="str">
        <f>Tabla_Gtos_Ingresos7[[#This Row],[3 digitos]]&amp;"/"&amp;Tabla_Gtos_Ingresos7[[#This Row],[Nombre cuenta]]</f>
        <v>700/ Ventas de mercaderías</v>
      </c>
      <c r="S276" s="30">
        <f>YEAR(Tabla_Gtos_Ingresos7[[#This Row],[Fecha]])</f>
        <v>2010</v>
      </c>
      <c r="T276" s="27">
        <f>MONTH(Tabla_Gtos_Ingresos7[[#This Row],[Fecha]])</f>
        <v>5</v>
      </c>
      <c r="U276" s="30">
        <f>ROUNDUP(MONTH(Tabla_Gtos_Ingresos7[[#This Row],[Fecha]])/3, 0)</f>
        <v>2</v>
      </c>
      <c r="V276" s="30">
        <f>(Tabla_Gtos_Ingresos7[[#This Row],[Factor]]*Tabla_Gtos_Ingresos7[[#This Row],[Haber]])+(Tabla_Gtos_Ingresos7[[#This Row],[Factor]]*Tabla_Gtos_Ingresos7[[#This Row],[Debe]])</f>
        <v>12478.14</v>
      </c>
      <c r="W276" s="30">
        <f>VLOOKUP(Tabla_Gtos_Ingresos7[[#This Row],[3 digitos]],PGC_Gtos_e_Ingresos[],3,FALSE)</f>
        <v>1</v>
      </c>
    </row>
    <row r="277" spans="1:23" x14ac:dyDescent="0.2">
      <c r="A277" s="1">
        <v>988</v>
      </c>
      <c r="B277" s="12">
        <v>40324</v>
      </c>
      <c r="C277" s="14">
        <v>70000082</v>
      </c>
      <c r="D277" s="1" t="s">
        <v>38</v>
      </c>
      <c r="E277" s="1" t="s">
        <v>47</v>
      </c>
      <c r="F277" s="11">
        <v>0</v>
      </c>
      <c r="G277" s="11">
        <v>1461.07</v>
      </c>
      <c r="H277" s="26" t="str">
        <f>MID(Tabla_Gtos_Ingresos7[[#This Row],[Subcuenta]],1,4)</f>
        <v>7000</v>
      </c>
      <c r="I277" s="27">
        <f>VALUE(MID(Tabla_Gtos_Ingresos7[[#This Row],[4 digitos]],1,3))</f>
        <v>700</v>
      </c>
      <c r="J277" s="27">
        <f>VALUE(MID(Tabla_Gtos_Ingresos7[[#This Row],[3 digitos]],1,2))</f>
        <v>70</v>
      </c>
      <c r="K277" s="28" t="str">
        <f>VLOOKUP(Tabla_Gtos_Ingresos7[[#This Row],[3 digitos]],PGC_Gtos_e_Ingresos[],4,FALSE)</f>
        <v>1a</v>
      </c>
      <c r="L277" s="30" t="str">
        <f>VLOOKUP(Tabla_Gtos_Ingresos7[[#This Row],[Grupo 1]],Tabla3[],4,FALSE)</f>
        <v>1. Importe Neto Cifra de Negocios</v>
      </c>
      <c r="M277" s="30" t="str">
        <f>VLOOKUP(Tabla_Gtos_Ingresos7[[#This Row],[Grupo 1]],Tabla3[],5,FALSE)</f>
        <v>1.a Ventas</v>
      </c>
      <c r="N277" s="28" t="str">
        <f>VLOOKUP(Tabla_Gtos_Ingresos7[[#This Row],[Grupo 1]],Tabla3[],10,FALSE)</f>
        <v>I</v>
      </c>
      <c r="O277" s="28" t="str">
        <f>VLOOKUP(Tabla_Gtos_Ingresos7[[#This Row],[Grupo 1]],Tabla3[],6,FALSE)</f>
        <v>Explotación</v>
      </c>
      <c r="P277" s="28">
        <f>VLOOKUP(Tabla_Gtos_Ingresos7[[#This Row],[Grupo 1]],Tabla3[],2,FALSE)</f>
        <v>1</v>
      </c>
      <c r="Q277" s="29" t="str">
        <f>VLOOKUP(Tabla_Gtos_Ingresos7[[#This Row],[3 digitos]],PGC_Gtos_e_Ingresos[],2,FALSE)</f>
        <v xml:space="preserve"> Ventas de mercaderías</v>
      </c>
      <c r="R277" s="30" t="str">
        <f>Tabla_Gtos_Ingresos7[[#This Row],[3 digitos]]&amp;"/"&amp;Tabla_Gtos_Ingresos7[[#This Row],[Nombre cuenta]]</f>
        <v>700/ Ventas de mercaderías</v>
      </c>
      <c r="S277" s="30">
        <f>YEAR(Tabla_Gtos_Ingresos7[[#This Row],[Fecha]])</f>
        <v>2010</v>
      </c>
      <c r="T277" s="27">
        <f>MONTH(Tabla_Gtos_Ingresos7[[#This Row],[Fecha]])</f>
        <v>5</v>
      </c>
      <c r="U277" s="30">
        <f>ROUNDUP(MONTH(Tabla_Gtos_Ingresos7[[#This Row],[Fecha]])/3, 0)</f>
        <v>2</v>
      </c>
      <c r="V277" s="30">
        <f>(Tabla_Gtos_Ingresos7[[#This Row],[Factor]]*Tabla_Gtos_Ingresos7[[#This Row],[Haber]])+(Tabla_Gtos_Ingresos7[[#This Row],[Factor]]*Tabla_Gtos_Ingresos7[[#This Row],[Debe]])</f>
        <v>1461.07</v>
      </c>
      <c r="W277" s="30">
        <f>VLOOKUP(Tabla_Gtos_Ingresos7[[#This Row],[3 digitos]],PGC_Gtos_e_Ingresos[],3,FALSE)</f>
        <v>1</v>
      </c>
    </row>
    <row r="278" spans="1:23" x14ac:dyDescent="0.2">
      <c r="A278" s="1">
        <v>1294</v>
      </c>
      <c r="B278" s="12">
        <v>40355</v>
      </c>
      <c r="C278" s="13">
        <v>60600002</v>
      </c>
      <c r="D278" s="9" t="s">
        <v>10</v>
      </c>
      <c r="E278" s="1" t="s">
        <v>299</v>
      </c>
      <c r="F278" s="11">
        <v>0</v>
      </c>
      <c r="G278" s="11">
        <v>594.02</v>
      </c>
      <c r="H278" s="26" t="str">
        <f>MID(Tabla_Gtos_Ingresos7[[#This Row],[Subcuenta]],1,4)</f>
        <v>6060</v>
      </c>
      <c r="I278" s="27">
        <f>VALUE(MID(Tabla_Gtos_Ingresos7[[#This Row],[4 digitos]],1,3))</f>
        <v>606</v>
      </c>
      <c r="J278" s="27">
        <f>VALUE(MID(Tabla_Gtos_Ingresos7[[#This Row],[3 digitos]],1,2))</f>
        <v>60</v>
      </c>
      <c r="K278" s="28" t="str">
        <f>VLOOKUP(Tabla_Gtos_Ingresos7[[#This Row],[3 digitos]],PGC_Gtos_e_Ingresos[],4,FALSE)</f>
        <v>4.a</v>
      </c>
      <c r="L278" s="30" t="str">
        <f>VLOOKUP(Tabla_Gtos_Ingresos7[[#This Row],[Grupo 1]],Tabla3[],4,FALSE)</f>
        <v>4. Aprovisionamientos</v>
      </c>
      <c r="M278" s="30" t="str">
        <f>VLOOKUP(Tabla_Gtos_Ingresos7[[#This Row],[Grupo 1]],Tabla3[],5,FALSE)</f>
        <v>4.a Consumos de Mercaderias</v>
      </c>
      <c r="N278" s="28" t="str">
        <f>VLOOKUP(Tabla_Gtos_Ingresos7[[#This Row],[Grupo 1]],Tabla3[],10,FALSE)</f>
        <v>G</v>
      </c>
      <c r="O278" s="28" t="str">
        <f>VLOOKUP(Tabla_Gtos_Ingresos7[[#This Row],[Grupo 1]],Tabla3[],6,FALSE)</f>
        <v>Explotación</v>
      </c>
      <c r="P278" s="28">
        <f>VLOOKUP(Tabla_Gtos_Ingresos7[[#This Row],[Grupo 1]],Tabla3[],2,FALSE)</f>
        <v>4</v>
      </c>
      <c r="Q278" s="29" t="str">
        <f>VLOOKUP(Tabla_Gtos_Ingresos7[[#This Row],[3 digitos]],PGC_Gtos_e_Ingresos[],2,FALSE)</f>
        <v xml:space="preserve"> Descuentos sobre compras por pronto pago</v>
      </c>
      <c r="R278" s="30" t="str">
        <f>Tabla_Gtos_Ingresos7[[#This Row],[3 digitos]]&amp;"/"&amp;Tabla_Gtos_Ingresos7[[#This Row],[Nombre cuenta]]</f>
        <v>606/ Descuentos sobre compras por pronto pago</v>
      </c>
      <c r="S278" s="30">
        <f>YEAR(Tabla_Gtos_Ingresos7[[#This Row],[Fecha]])</f>
        <v>2010</v>
      </c>
      <c r="T278" s="27">
        <f>MONTH(Tabla_Gtos_Ingresos7[[#This Row],[Fecha]])</f>
        <v>6</v>
      </c>
      <c r="U278" s="30">
        <f>ROUNDUP(MONTH(Tabla_Gtos_Ingresos7[[#This Row],[Fecha]])/3, 0)</f>
        <v>2</v>
      </c>
      <c r="V278" s="30">
        <f>(Tabla_Gtos_Ingresos7[[#This Row],[Factor]]*Tabla_Gtos_Ingresos7[[#This Row],[Haber]])+(Tabla_Gtos_Ingresos7[[#This Row],[Factor]]*Tabla_Gtos_Ingresos7[[#This Row],[Debe]])</f>
        <v>594.02</v>
      </c>
      <c r="W278" s="30">
        <f>VLOOKUP(Tabla_Gtos_Ingresos7[[#This Row],[3 digitos]],PGC_Gtos_e_Ingresos[],3,FALSE)</f>
        <v>1</v>
      </c>
    </row>
    <row r="279" spans="1:23" x14ac:dyDescent="0.2">
      <c r="A279" s="1">
        <v>1298</v>
      </c>
      <c r="B279" s="12">
        <v>40355</v>
      </c>
      <c r="C279" s="14">
        <v>60700008</v>
      </c>
      <c r="D279" s="1" t="s">
        <v>11</v>
      </c>
      <c r="E279" s="1" t="s">
        <v>329</v>
      </c>
      <c r="F279" s="11">
        <v>3502.62</v>
      </c>
      <c r="G279" s="11">
        <v>0</v>
      </c>
      <c r="H279" s="26" t="str">
        <f>MID(Tabla_Gtos_Ingresos7[[#This Row],[Subcuenta]],1,4)</f>
        <v>6070</v>
      </c>
      <c r="I279" s="27">
        <f>VALUE(MID(Tabla_Gtos_Ingresos7[[#This Row],[4 digitos]],1,3))</f>
        <v>607</v>
      </c>
      <c r="J279" s="27">
        <f>VALUE(MID(Tabla_Gtos_Ingresos7[[#This Row],[3 digitos]],1,2))</f>
        <v>60</v>
      </c>
      <c r="K279" s="28" t="str">
        <f>VLOOKUP(Tabla_Gtos_Ingresos7[[#This Row],[3 digitos]],PGC_Gtos_e_Ingresos[],4,FALSE)</f>
        <v>4.c</v>
      </c>
      <c r="L279" s="30" t="str">
        <f>VLOOKUP(Tabla_Gtos_Ingresos7[[#This Row],[Grupo 1]],Tabla3[],4,FALSE)</f>
        <v>4. Aprovisionamientos</v>
      </c>
      <c r="M279" s="30" t="str">
        <f>VLOOKUP(Tabla_Gtos_Ingresos7[[#This Row],[Grupo 1]],Tabla3[],5,FALSE)</f>
        <v>4.c Trabajos Realizados por Otras Empresas</v>
      </c>
      <c r="N279" s="28" t="str">
        <f>VLOOKUP(Tabla_Gtos_Ingresos7[[#This Row],[Grupo 1]],Tabla3[],10,FALSE)</f>
        <v>G</v>
      </c>
      <c r="O279" s="28" t="str">
        <f>VLOOKUP(Tabla_Gtos_Ingresos7[[#This Row],[Grupo 1]],Tabla3[],6,FALSE)</f>
        <v>Explotación</v>
      </c>
      <c r="P279" s="28">
        <f>VLOOKUP(Tabla_Gtos_Ingresos7[[#This Row],[Grupo 1]],Tabla3[],2,FALSE)</f>
        <v>4</v>
      </c>
      <c r="Q279" s="29" t="str">
        <f>VLOOKUP(Tabla_Gtos_Ingresos7[[#This Row],[3 digitos]],PGC_Gtos_e_Ingresos[],2,FALSE)</f>
        <v xml:space="preserve"> Trabajos realizados por otras empresas</v>
      </c>
      <c r="R279" s="30" t="str">
        <f>Tabla_Gtos_Ingresos7[[#This Row],[3 digitos]]&amp;"/"&amp;Tabla_Gtos_Ingresos7[[#This Row],[Nombre cuenta]]</f>
        <v>607/ Trabajos realizados por otras empresas</v>
      </c>
      <c r="S279" s="30">
        <f>YEAR(Tabla_Gtos_Ingresos7[[#This Row],[Fecha]])</f>
        <v>2010</v>
      </c>
      <c r="T279" s="27">
        <f>MONTH(Tabla_Gtos_Ingresos7[[#This Row],[Fecha]])</f>
        <v>6</v>
      </c>
      <c r="U279" s="30">
        <f>ROUNDUP(MONTH(Tabla_Gtos_Ingresos7[[#This Row],[Fecha]])/3, 0)</f>
        <v>2</v>
      </c>
      <c r="V279" s="30">
        <f>(Tabla_Gtos_Ingresos7[[#This Row],[Factor]]*Tabla_Gtos_Ingresos7[[#This Row],[Haber]])+(Tabla_Gtos_Ingresos7[[#This Row],[Factor]]*Tabla_Gtos_Ingresos7[[#This Row],[Debe]])</f>
        <v>-3502.62</v>
      </c>
      <c r="W279" s="30">
        <f>VLOOKUP(Tabla_Gtos_Ingresos7[[#This Row],[3 digitos]],PGC_Gtos_e_Ingresos[],3,FALSE)</f>
        <v>-1</v>
      </c>
    </row>
    <row r="280" spans="1:23" x14ac:dyDescent="0.2">
      <c r="A280" s="1">
        <v>1296</v>
      </c>
      <c r="B280" s="12">
        <v>40355</v>
      </c>
      <c r="C280" s="14">
        <v>60700001</v>
      </c>
      <c r="D280" s="1" t="s">
        <v>12</v>
      </c>
      <c r="E280" s="2" t="s">
        <v>643</v>
      </c>
      <c r="F280" s="11">
        <v>3074.49</v>
      </c>
      <c r="G280" s="11">
        <v>0</v>
      </c>
      <c r="H280" s="26" t="str">
        <f>MID(Tabla_Gtos_Ingresos7[[#This Row],[Subcuenta]],1,4)</f>
        <v>6070</v>
      </c>
      <c r="I280" s="27">
        <f>VALUE(MID(Tabla_Gtos_Ingresos7[[#This Row],[4 digitos]],1,3))</f>
        <v>607</v>
      </c>
      <c r="J280" s="27">
        <f>VALUE(MID(Tabla_Gtos_Ingresos7[[#This Row],[3 digitos]],1,2))</f>
        <v>60</v>
      </c>
      <c r="K280" s="28" t="str">
        <f>VLOOKUP(Tabla_Gtos_Ingresos7[[#This Row],[3 digitos]],PGC_Gtos_e_Ingresos[],4,FALSE)</f>
        <v>4.c</v>
      </c>
      <c r="L280" s="30" t="str">
        <f>VLOOKUP(Tabla_Gtos_Ingresos7[[#This Row],[Grupo 1]],Tabla3[],4,FALSE)</f>
        <v>4. Aprovisionamientos</v>
      </c>
      <c r="M280" s="30" t="str">
        <f>VLOOKUP(Tabla_Gtos_Ingresos7[[#This Row],[Grupo 1]],Tabla3[],5,FALSE)</f>
        <v>4.c Trabajos Realizados por Otras Empresas</v>
      </c>
      <c r="N280" s="28" t="str">
        <f>VLOOKUP(Tabla_Gtos_Ingresos7[[#This Row],[Grupo 1]],Tabla3[],10,FALSE)</f>
        <v>G</v>
      </c>
      <c r="O280" s="28" t="str">
        <f>VLOOKUP(Tabla_Gtos_Ingresos7[[#This Row],[Grupo 1]],Tabla3[],6,FALSE)</f>
        <v>Explotación</v>
      </c>
      <c r="P280" s="28">
        <f>VLOOKUP(Tabla_Gtos_Ingresos7[[#This Row],[Grupo 1]],Tabla3[],2,FALSE)</f>
        <v>4</v>
      </c>
      <c r="Q280" s="29" t="str">
        <f>VLOOKUP(Tabla_Gtos_Ingresos7[[#This Row],[3 digitos]],PGC_Gtos_e_Ingresos[],2,FALSE)</f>
        <v xml:space="preserve"> Trabajos realizados por otras empresas</v>
      </c>
      <c r="R280" s="30" t="str">
        <f>Tabla_Gtos_Ingresos7[[#This Row],[3 digitos]]&amp;"/"&amp;Tabla_Gtos_Ingresos7[[#This Row],[Nombre cuenta]]</f>
        <v>607/ Trabajos realizados por otras empresas</v>
      </c>
      <c r="S280" s="30">
        <f>YEAR(Tabla_Gtos_Ingresos7[[#This Row],[Fecha]])</f>
        <v>2010</v>
      </c>
      <c r="T280" s="27">
        <f>MONTH(Tabla_Gtos_Ingresos7[[#This Row],[Fecha]])</f>
        <v>6</v>
      </c>
      <c r="U280" s="30">
        <f>ROUNDUP(MONTH(Tabla_Gtos_Ingresos7[[#This Row],[Fecha]])/3, 0)</f>
        <v>2</v>
      </c>
      <c r="V280" s="30">
        <f>(Tabla_Gtos_Ingresos7[[#This Row],[Factor]]*Tabla_Gtos_Ingresos7[[#This Row],[Haber]])+(Tabla_Gtos_Ingresos7[[#This Row],[Factor]]*Tabla_Gtos_Ingresos7[[#This Row],[Debe]])</f>
        <v>-3074.49</v>
      </c>
      <c r="W280" s="30">
        <f>VLOOKUP(Tabla_Gtos_Ingresos7[[#This Row],[3 digitos]],PGC_Gtos_e_Ingresos[],3,FALSE)</f>
        <v>-1</v>
      </c>
    </row>
    <row r="281" spans="1:23" x14ac:dyDescent="0.2">
      <c r="A281" s="1">
        <v>1299</v>
      </c>
      <c r="B281" s="12">
        <v>40355</v>
      </c>
      <c r="C281" s="14">
        <v>62200042</v>
      </c>
      <c r="D281" s="1" t="s">
        <v>14</v>
      </c>
      <c r="E281" s="1" t="s">
        <v>647</v>
      </c>
      <c r="F281" s="11">
        <v>36.54</v>
      </c>
      <c r="G281" s="11">
        <v>0</v>
      </c>
      <c r="H281" s="26" t="str">
        <f>MID(Tabla_Gtos_Ingresos7[[#This Row],[Subcuenta]],1,4)</f>
        <v>6220</v>
      </c>
      <c r="I281" s="27">
        <f>VALUE(MID(Tabla_Gtos_Ingresos7[[#This Row],[4 digitos]],1,3))</f>
        <v>622</v>
      </c>
      <c r="J281" s="27">
        <f>VALUE(MID(Tabla_Gtos_Ingresos7[[#This Row],[3 digitos]],1,2))</f>
        <v>62</v>
      </c>
      <c r="K281" s="28" t="str">
        <f>VLOOKUP(Tabla_Gtos_Ingresos7[[#This Row],[3 digitos]],PGC_Gtos_e_Ingresos[],4,FALSE)</f>
        <v>7.a</v>
      </c>
      <c r="L281" s="30" t="str">
        <f>VLOOKUP(Tabla_Gtos_Ingresos7[[#This Row],[Grupo 1]],Tabla3[],4,FALSE)</f>
        <v>7. Otros Gastos de Explotación</v>
      </c>
      <c r="M281" s="30" t="str">
        <f>VLOOKUP(Tabla_Gtos_Ingresos7[[#This Row],[Grupo 1]],Tabla3[],5,FALSE)</f>
        <v>7.a Servicios Exteriores</v>
      </c>
      <c r="N281" s="28" t="str">
        <f>VLOOKUP(Tabla_Gtos_Ingresos7[[#This Row],[Grupo 1]],Tabla3[],10,FALSE)</f>
        <v>G</v>
      </c>
      <c r="O281" s="28" t="str">
        <f>VLOOKUP(Tabla_Gtos_Ingresos7[[#This Row],[Grupo 1]],Tabla3[],6,FALSE)</f>
        <v>Explotación</v>
      </c>
      <c r="P281" s="28">
        <f>VLOOKUP(Tabla_Gtos_Ingresos7[[#This Row],[Grupo 1]],Tabla3[],2,FALSE)</f>
        <v>7</v>
      </c>
      <c r="Q281" s="29" t="str">
        <f>VLOOKUP(Tabla_Gtos_Ingresos7[[#This Row],[3 digitos]],PGC_Gtos_e_Ingresos[],2,FALSE)</f>
        <v xml:space="preserve"> Reparaciones y conservación</v>
      </c>
      <c r="R281" s="30" t="str">
        <f>Tabla_Gtos_Ingresos7[[#This Row],[3 digitos]]&amp;"/"&amp;Tabla_Gtos_Ingresos7[[#This Row],[Nombre cuenta]]</f>
        <v>622/ Reparaciones y conservación</v>
      </c>
      <c r="S281" s="30">
        <f>YEAR(Tabla_Gtos_Ingresos7[[#This Row],[Fecha]])</f>
        <v>2010</v>
      </c>
      <c r="T281" s="27">
        <f>MONTH(Tabla_Gtos_Ingresos7[[#This Row],[Fecha]])</f>
        <v>6</v>
      </c>
      <c r="U281" s="30">
        <f>ROUNDUP(MONTH(Tabla_Gtos_Ingresos7[[#This Row],[Fecha]])/3, 0)</f>
        <v>2</v>
      </c>
      <c r="V281" s="30">
        <f>(Tabla_Gtos_Ingresos7[[#This Row],[Factor]]*Tabla_Gtos_Ingresos7[[#This Row],[Haber]])+(Tabla_Gtos_Ingresos7[[#This Row],[Factor]]*Tabla_Gtos_Ingresos7[[#This Row],[Debe]])</f>
        <v>-36.54</v>
      </c>
      <c r="W281" s="30">
        <f>VLOOKUP(Tabla_Gtos_Ingresos7[[#This Row],[3 digitos]],PGC_Gtos_e_Ingresos[],3,FALSE)</f>
        <v>-1</v>
      </c>
    </row>
    <row r="282" spans="1:23" x14ac:dyDescent="0.2">
      <c r="A282" s="1">
        <v>1279</v>
      </c>
      <c r="B282" s="12">
        <v>40355</v>
      </c>
      <c r="C282" s="14">
        <v>70000102</v>
      </c>
      <c r="D282" s="1" t="s">
        <v>38</v>
      </c>
      <c r="E282" s="1" t="s">
        <v>272</v>
      </c>
      <c r="F282" s="11">
        <v>0</v>
      </c>
      <c r="G282" s="11">
        <v>39.42</v>
      </c>
      <c r="H282" s="26" t="str">
        <f>MID(Tabla_Gtos_Ingresos7[[#This Row],[Subcuenta]],1,4)</f>
        <v>7000</v>
      </c>
      <c r="I282" s="27">
        <f>VALUE(MID(Tabla_Gtos_Ingresos7[[#This Row],[4 digitos]],1,3))</f>
        <v>700</v>
      </c>
      <c r="J282" s="27">
        <f>VALUE(MID(Tabla_Gtos_Ingresos7[[#This Row],[3 digitos]],1,2))</f>
        <v>70</v>
      </c>
      <c r="K282" s="28" t="str">
        <f>VLOOKUP(Tabla_Gtos_Ingresos7[[#This Row],[3 digitos]],PGC_Gtos_e_Ingresos[],4,FALSE)</f>
        <v>1a</v>
      </c>
      <c r="L282" s="30" t="str">
        <f>VLOOKUP(Tabla_Gtos_Ingresos7[[#This Row],[Grupo 1]],Tabla3[],4,FALSE)</f>
        <v>1. Importe Neto Cifra de Negocios</v>
      </c>
      <c r="M282" s="30" t="str">
        <f>VLOOKUP(Tabla_Gtos_Ingresos7[[#This Row],[Grupo 1]],Tabla3[],5,FALSE)</f>
        <v>1.a Ventas</v>
      </c>
      <c r="N282" s="28" t="str">
        <f>VLOOKUP(Tabla_Gtos_Ingresos7[[#This Row],[Grupo 1]],Tabla3[],10,FALSE)</f>
        <v>I</v>
      </c>
      <c r="O282" s="28" t="str">
        <f>VLOOKUP(Tabla_Gtos_Ingresos7[[#This Row],[Grupo 1]],Tabla3[],6,FALSE)</f>
        <v>Explotación</v>
      </c>
      <c r="P282" s="28">
        <f>VLOOKUP(Tabla_Gtos_Ingresos7[[#This Row],[Grupo 1]],Tabla3[],2,FALSE)</f>
        <v>1</v>
      </c>
      <c r="Q282" s="29" t="str">
        <f>VLOOKUP(Tabla_Gtos_Ingresos7[[#This Row],[3 digitos]],PGC_Gtos_e_Ingresos[],2,FALSE)</f>
        <v xml:space="preserve"> Ventas de mercaderías</v>
      </c>
      <c r="R282" s="30" t="str">
        <f>Tabla_Gtos_Ingresos7[[#This Row],[3 digitos]]&amp;"/"&amp;Tabla_Gtos_Ingresos7[[#This Row],[Nombre cuenta]]</f>
        <v>700/ Ventas de mercaderías</v>
      </c>
      <c r="S282" s="30">
        <f>YEAR(Tabla_Gtos_Ingresos7[[#This Row],[Fecha]])</f>
        <v>2010</v>
      </c>
      <c r="T282" s="27">
        <f>MONTH(Tabla_Gtos_Ingresos7[[#This Row],[Fecha]])</f>
        <v>6</v>
      </c>
      <c r="U282" s="30">
        <f>ROUNDUP(MONTH(Tabla_Gtos_Ingresos7[[#This Row],[Fecha]])/3, 0)</f>
        <v>2</v>
      </c>
      <c r="V282" s="30">
        <f>(Tabla_Gtos_Ingresos7[[#This Row],[Factor]]*Tabla_Gtos_Ingresos7[[#This Row],[Haber]])+(Tabla_Gtos_Ingresos7[[#This Row],[Factor]]*Tabla_Gtos_Ingresos7[[#This Row],[Debe]])</f>
        <v>39.42</v>
      </c>
      <c r="W282" s="30">
        <f>VLOOKUP(Tabla_Gtos_Ingresos7[[#This Row],[3 digitos]],PGC_Gtos_e_Ingresos[],3,FALSE)</f>
        <v>1</v>
      </c>
    </row>
    <row r="283" spans="1:23" x14ac:dyDescent="0.2">
      <c r="A283" s="1">
        <v>1280</v>
      </c>
      <c r="B283" s="12">
        <v>40355</v>
      </c>
      <c r="C283" s="14">
        <v>70000103</v>
      </c>
      <c r="D283" s="1" t="s">
        <v>38</v>
      </c>
      <c r="E283" s="1" t="s">
        <v>339</v>
      </c>
      <c r="F283" s="11">
        <v>0</v>
      </c>
      <c r="G283" s="11">
        <v>6872.99</v>
      </c>
      <c r="H283" s="26" t="str">
        <f>MID(Tabla_Gtos_Ingresos7[[#This Row],[Subcuenta]],1,4)</f>
        <v>7000</v>
      </c>
      <c r="I283" s="27">
        <f>VALUE(MID(Tabla_Gtos_Ingresos7[[#This Row],[4 digitos]],1,3))</f>
        <v>700</v>
      </c>
      <c r="J283" s="27">
        <f>VALUE(MID(Tabla_Gtos_Ingresos7[[#This Row],[3 digitos]],1,2))</f>
        <v>70</v>
      </c>
      <c r="K283" s="28" t="str">
        <f>VLOOKUP(Tabla_Gtos_Ingresos7[[#This Row],[3 digitos]],PGC_Gtos_e_Ingresos[],4,FALSE)</f>
        <v>1a</v>
      </c>
      <c r="L283" s="30" t="str">
        <f>VLOOKUP(Tabla_Gtos_Ingresos7[[#This Row],[Grupo 1]],Tabla3[],4,FALSE)</f>
        <v>1. Importe Neto Cifra de Negocios</v>
      </c>
      <c r="M283" s="30" t="str">
        <f>VLOOKUP(Tabla_Gtos_Ingresos7[[#This Row],[Grupo 1]],Tabla3[],5,FALSE)</f>
        <v>1.a Ventas</v>
      </c>
      <c r="N283" s="28" t="str">
        <f>VLOOKUP(Tabla_Gtos_Ingresos7[[#This Row],[Grupo 1]],Tabla3[],10,FALSE)</f>
        <v>I</v>
      </c>
      <c r="O283" s="28" t="str">
        <f>VLOOKUP(Tabla_Gtos_Ingresos7[[#This Row],[Grupo 1]],Tabla3[],6,FALSE)</f>
        <v>Explotación</v>
      </c>
      <c r="P283" s="28">
        <f>VLOOKUP(Tabla_Gtos_Ingresos7[[#This Row],[Grupo 1]],Tabla3[],2,FALSE)</f>
        <v>1</v>
      </c>
      <c r="Q283" s="29" t="str">
        <f>VLOOKUP(Tabla_Gtos_Ingresos7[[#This Row],[3 digitos]],PGC_Gtos_e_Ingresos[],2,FALSE)</f>
        <v xml:space="preserve"> Ventas de mercaderías</v>
      </c>
      <c r="R283" s="30" t="str">
        <f>Tabla_Gtos_Ingresos7[[#This Row],[3 digitos]]&amp;"/"&amp;Tabla_Gtos_Ingresos7[[#This Row],[Nombre cuenta]]</f>
        <v>700/ Ventas de mercaderías</v>
      </c>
      <c r="S283" s="30">
        <f>YEAR(Tabla_Gtos_Ingresos7[[#This Row],[Fecha]])</f>
        <v>2010</v>
      </c>
      <c r="T283" s="27">
        <f>MONTH(Tabla_Gtos_Ingresos7[[#This Row],[Fecha]])</f>
        <v>6</v>
      </c>
      <c r="U283" s="30">
        <f>ROUNDUP(MONTH(Tabla_Gtos_Ingresos7[[#This Row],[Fecha]])/3, 0)</f>
        <v>2</v>
      </c>
      <c r="V283" s="30">
        <f>(Tabla_Gtos_Ingresos7[[#This Row],[Factor]]*Tabla_Gtos_Ingresos7[[#This Row],[Haber]])+(Tabla_Gtos_Ingresos7[[#This Row],[Factor]]*Tabla_Gtos_Ingresos7[[#This Row],[Debe]])</f>
        <v>6872.99</v>
      </c>
      <c r="W283" s="30">
        <f>VLOOKUP(Tabla_Gtos_Ingresos7[[#This Row],[3 digitos]],PGC_Gtos_e_Ingresos[],3,FALSE)</f>
        <v>1</v>
      </c>
    </row>
    <row r="284" spans="1:23" x14ac:dyDescent="0.2">
      <c r="A284" s="1">
        <v>1281</v>
      </c>
      <c r="B284" s="12">
        <v>40355</v>
      </c>
      <c r="C284" s="14">
        <v>70000104</v>
      </c>
      <c r="D284" s="1" t="s">
        <v>38</v>
      </c>
      <c r="E284" s="1" t="s">
        <v>636</v>
      </c>
      <c r="F284" s="11">
        <v>0</v>
      </c>
      <c r="G284" s="11">
        <v>380.39</v>
      </c>
      <c r="H284" s="26" t="str">
        <f>MID(Tabla_Gtos_Ingresos7[[#This Row],[Subcuenta]],1,4)</f>
        <v>7000</v>
      </c>
      <c r="I284" s="27">
        <f>VALUE(MID(Tabla_Gtos_Ingresos7[[#This Row],[4 digitos]],1,3))</f>
        <v>700</v>
      </c>
      <c r="J284" s="27">
        <f>VALUE(MID(Tabla_Gtos_Ingresos7[[#This Row],[3 digitos]],1,2))</f>
        <v>70</v>
      </c>
      <c r="K284" s="28" t="str">
        <f>VLOOKUP(Tabla_Gtos_Ingresos7[[#This Row],[3 digitos]],PGC_Gtos_e_Ingresos[],4,FALSE)</f>
        <v>1a</v>
      </c>
      <c r="L284" s="30" t="str">
        <f>VLOOKUP(Tabla_Gtos_Ingresos7[[#This Row],[Grupo 1]],Tabla3[],4,FALSE)</f>
        <v>1. Importe Neto Cifra de Negocios</v>
      </c>
      <c r="M284" s="30" t="str">
        <f>VLOOKUP(Tabla_Gtos_Ingresos7[[#This Row],[Grupo 1]],Tabla3[],5,FALSE)</f>
        <v>1.a Ventas</v>
      </c>
      <c r="N284" s="28" t="str">
        <f>VLOOKUP(Tabla_Gtos_Ingresos7[[#This Row],[Grupo 1]],Tabla3[],10,FALSE)</f>
        <v>I</v>
      </c>
      <c r="O284" s="28" t="str">
        <f>VLOOKUP(Tabla_Gtos_Ingresos7[[#This Row],[Grupo 1]],Tabla3[],6,FALSE)</f>
        <v>Explotación</v>
      </c>
      <c r="P284" s="28">
        <f>VLOOKUP(Tabla_Gtos_Ingresos7[[#This Row],[Grupo 1]],Tabla3[],2,FALSE)</f>
        <v>1</v>
      </c>
      <c r="Q284" s="29" t="str">
        <f>VLOOKUP(Tabla_Gtos_Ingresos7[[#This Row],[3 digitos]],PGC_Gtos_e_Ingresos[],2,FALSE)</f>
        <v xml:space="preserve"> Ventas de mercaderías</v>
      </c>
      <c r="R284" s="30" t="str">
        <f>Tabla_Gtos_Ingresos7[[#This Row],[3 digitos]]&amp;"/"&amp;Tabla_Gtos_Ingresos7[[#This Row],[Nombre cuenta]]</f>
        <v>700/ Ventas de mercaderías</v>
      </c>
      <c r="S284" s="30">
        <f>YEAR(Tabla_Gtos_Ingresos7[[#This Row],[Fecha]])</f>
        <v>2010</v>
      </c>
      <c r="T284" s="27">
        <f>MONTH(Tabla_Gtos_Ingresos7[[#This Row],[Fecha]])</f>
        <v>6</v>
      </c>
      <c r="U284" s="30">
        <f>ROUNDUP(MONTH(Tabla_Gtos_Ingresos7[[#This Row],[Fecha]])/3, 0)</f>
        <v>2</v>
      </c>
      <c r="V284" s="30">
        <f>(Tabla_Gtos_Ingresos7[[#This Row],[Factor]]*Tabla_Gtos_Ingresos7[[#This Row],[Haber]])+(Tabla_Gtos_Ingresos7[[#This Row],[Factor]]*Tabla_Gtos_Ingresos7[[#This Row],[Debe]])</f>
        <v>380.39</v>
      </c>
      <c r="W284" s="30">
        <f>VLOOKUP(Tabla_Gtos_Ingresos7[[#This Row],[3 digitos]],PGC_Gtos_e_Ingresos[],3,FALSE)</f>
        <v>1</v>
      </c>
    </row>
    <row r="285" spans="1:23" x14ac:dyDescent="0.2">
      <c r="A285" s="1">
        <v>1282</v>
      </c>
      <c r="B285" s="12">
        <v>40355</v>
      </c>
      <c r="C285" s="14">
        <v>70000105</v>
      </c>
      <c r="D285" s="1" t="s">
        <v>38</v>
      </c>
      <c r="E285" s="1" t="s">
        <v>273</v>
      </c>
      <c r="F285" s="11">
        <v>0</v>
      </c>
      <c r="G285" s="11">
        <v>138.53</v>
      </c>
      <c r="H285" s="26" t="str">
        <f>MID(Tabla_Gtos_Ingresos7[[#This Row],[Subcuenta]],1,4)</f>
        <v>7000</v>
      </c>
      <c r="I285" s="27">
        <f>VALUE(MID(Tabla_Gtos_Ingresos7[[#This Row],[4 digitos]],1,3))</f>
        <v>700</v>
      </c>
      <c r="J285" s="27">
        <f>VALUE(MID(Tabla_Gtos_Ingresos7[[#This Row],[3 digitos]],1,2))</f>
        <v>70</v>
      </c>
      <c r="K285" s="28" t="str">
        <f>VLOOKUP(Tabla_Gtos_Ingresos7[[#This Row],[3 digitos]],PGC_Gtos_e_Ingresos[],4,FALSE)</f>
        <v>1a</v>
      </c>
      <c r="L285" s="30" t="str">
        <f>VLOOKUP(Tabla_Gtos_Ingresos7[[#This Row],[Grupo 1]],Tabla3[],4,FALSE)</f>
        <v>1. Importe Neto Cifra de Negocios</v>
      </c>
      <c r="M285" s="30" t="str">
        <f>VLOOKUP(Tabla_Gtos_Ingresos7[[#This Row],[Grupo 1]],Tabla3[],5,FALSE)</f>
        <v>1.a Ventas</v>
      </c>
      <c r="N285" s="28" t="str">
        <f>VLOOKUP(Tabla_Gtos_Ingresos7[[#This Row],[Grupo 1]],Tabla3[],10,FALSE)</f>
        <v>I</v>
      </c>
      <c r="O285" s="28" t="str">
        <f>VLOOKUP(Tabla_Gtos_Ingresos7[[#This Row],[Grupo 1]],Tabla3[],6,FALSE)</f>
        <v>Explotación</v>
      </c>
      <c r="P285" s="28">
        <f>VLOOKUP(Tabla_Gtos_Ingresos7[[#This Row],[Grupo 1]],Tabla3[],2,FALSE)</f>
        <v>1</v>
      </c>
      <c r="Q285" s="29" t="str">
        <f>VLOOKUP(Tabla_Gtos_Ingresos7[[#This Row],[3 digitos]],PGC_Gtos_e_Ingresos[],2,FALSE)</f>
        <v xml:space="preserve"> Ventas de mercaderías</v>
      </c>
      <c r="R285" s="30" t="str">
        <f>Tabla_Gtos_Ingresos7[[#This Row],[3 digitos]]&amp;"/"&amp;Tabla_Gtos_Ingresos7[[#This Row],[Nombre cuenta]]</f>
        <v>700/ Ventas de mercaderías</v>
      </c>
      <c r="S285" s="30">
        <f>YEAR(Tabla_Gtos_Ingresos7[[#This Row],[Fecha]])</f>
        <v>2010</v>
      </c>
      <c r="T285" s="27">
        <f>MONTH(Tabla_Gtos_Ingresos7[[#This Row],[Fecha]])</f>
        <v>6</v>
      </c>
      <c r="U285" s="30">
        <f>ROUNDUP(MONTH(Tabla_Gtos_Ingresos7[[#This Row],[Fecha]])/3, 0)</f>
        <v>2</v>
      </c>
      <c r="V285" s="30">
        <f>(Tabla_Gtos_Ingresos7[[#This Row],[Factor]]*Tabla_Gtos_Ingresos7[[#This Row],[Haber]])+(Tabla_Gtos_Ingresos7[[#This Row],[Factor]]*Tabla_Gtos_Ingresos7[[#This Row],[Debe]])</f>
        <v>138.53</v>
      </c>
      <c r="W285" s="30">
        <f>VLOOKUP(Tabla_Gtos_Ingresos7[[#This Row],[3 digitos]],PGC_Gtos_e_Ingresos[],3,FALSE)</f>
        <v>1</v>
      </c>
    </row>
    <row r="286" spans="1:23" x14ac:dyDescent="0.2">
      <c r="A286" s="1">
        <v>1283</v>
      </c>
      <c r="B286" s="12">
        <v>40355</v>
      </c>
      <c r="C286" s="14">
        <v>70000106</v>
      </c>
      <c r="D286" s="1" t="s">
        <v>38</v>
      </c>
      <c r="E286" s="1" t="s">
        <v>600</v>
      </c>
      <c r="F286" s="11">
        <v>0</v>
      </c>
      <c r="G286" s="11">
        <v>101.79</v>
      </c>
      <c r="H286" s="26" t="str">
        <f>MID(Tabla_Gtos_Ingresos7[[#This Row],[Subcuenta]],1,4)</f>
        <v>7000</v>
      </c>
      <c r="I286" s="27">
        <f>VALUE(MID(Tabla_Gtos_Ingresos7[[#This Row],[4 digitos]],1,3))</f>
        <v>700</v>
      </c>
      <c r="J286" s="27">
        <f>VALUE(MID(Tabla_Gtos_Ingresos7[[#This Row],[3 digitos]],1,2))</f>
        <v>70</v>
      </c>
      <c r="K286" s="28" t="str">
        <f>VLOOKUP(Tabla_Gtos_Ingresos7[[#This Row],[3 digitos]],PGC_Gtos_e_Ingresos[],4,FALSE)</f>
        <v>1a</v>
      </c>
      <c r="L286" s="30" t="str">
        <f>VLOOKUP(Tabla_Gtos_Ingresos7[[#This Row],[Grupo 1]],Tabla3[],4,FALSE)</f>
        <v>1. Importe Neto Cifra de Negocios</v>
      </c>
      <c r="M286" s="30" t="str">
        <f>VLOOKUP(Tabla_Gtos_Ingresos7[[#This Row],[Grupo 1]],Tabla3[],5,FALSE)</f>
        <v>1.a Ventas</v>
      </c>
      <c r="N286" s="28" t="str">
        <f>VLOOKUP(Tabla_Gtos_Ingresos7[[#This Row],[Grupo 1]],Tabla3[],10,FALSE)</f>
        <v>I</v>
      </c>
      <c r="O286" s="28" t="str">
        <f>VLOOKUP(Tabla_Gtos_Ingresos7[[#This Row],[Grupo 1]],Tabla3[],6,FALSE)</f>
        <v>Explotación</v>
      </c>
      <c r="P286" s="28">
        <f>VLOOKUP(Tabla_Gtos_Ingresos7[[#This Row],[Grupo 1]],Tabla3[],2,FALSE)</f>
        <v>1</v>
      </c>
      <c r="Q286" s="29" t="str">
        <f>VLOOKUP(Tabla_Gtos_Ingresos7[[#This Row],[3 digitos]],PGC_Gtos_e_Ingresos[],2,FALSE)</f>
        <v xml:space="preserve"> Ventas de mercaderías</v>
      </c>
      <c r="R286" s="30" t="str">
        <f>Tabla_Gtos_Ingresos7[[#This Row],[3 digitos]]&amp;"/"&amp;Tabla_Gtos_Ingresos7[[#This Row],[Nombre cuenta]]</f>
        <v>700/ Ventas de mercaderías</v>
      </c>
      <c r="S286" s="30">
        <f>YEAR(Tabla_Gtos_Ingresos7[[#This Row],[Fecha]])</f>
        <v>2010</v>
      </c>
      <c r="T286" s="27">
        <f>MONTH(Tabla_Gtos_Ingresos7[[#This Row],[Fecha]])</f>
        <v>6</v>
      </c>
      <c r="U286" s="30">
        <f>ROUNDUP(MONTH(Tabla_Gtos_Ingresos7[[#This Row],[Fecha]])/3, 0)</f>
        <v>2</v>
      </c>
      <c r="V286" s="30">
        <f>(Tabla_Gtos_Ingresos7[[#This Row],[Factor]]*Tabla_Gtos_Ingresos7[[#This Row],[Haber]])+(Tabla_Gtos_Ingresos7[[#This Row],[Factor]]*Tabla_Gtos_Ingresos7[[#This Row],[Debe]])</f>
        <v>101.79</v>
      </c>
      <c r="W286" s="30">
        <f>VLOOKUP(Tabla_Gtos_Ingresos7[[#This Row],[3 digitos]],PGC_Gtos_e_Ingresos[],3,FALSE)</f>
        <v>1</v>
      </c>
    </row>
    <row r="287" spans="1:23" x14ac:dyDescent="0.2">
      <c r="A287" s="1">
        <v>1284</v>
      </c>
      <c r="B287" s="12">
        <v>40355</v>
      </c>
      <c r="C287" s="14">
        <v>70000107</v>
      </c>
      <c r="D287" s="1" t="s">
        <v>38</v>
      </c>
      <c r="E287" s="1" t="s">
        <v>233</v>
      </c>
      <c r="F287" s="11">
        <v>0</v>
      </c>
      <c r="G287" s="11">
        <v>537.67999999999995</v>
      </c>
      <c r="H287" s="26" t="str">
        <f>MID(Tabla_Gtos_Ingresos7[[#This Row],[Subcuenta]],1,4)</f>
        <v>7000</v>
      </c>
      <c r="I287" s="27">
        <f>VALUE(MID(Tabla_Gtos_Ingresos7[[#This Row],[4 digitos]],1,3))</f>
        <v>700</v>
      </c>
      <c r="J287" s="27">
        <f>VALUE(MID(Tabla_Gtos_Ingresos7[[#This Row],[3 digitos]],1,2))</f>
        <v>70</v>
      </c>
      <c r="K287" s="28" t="str">
        <f>VLOOKUP(Tabla_Gtos_Ingresos7[[#This Row],[3 digitos]],PGC_Gtos_e_Ingresos[],4,FALSE)</f>
        <v>1a</v>
      </c>
      <c r="L287" s="30" t="str">
        <f>VLOOKUP(Tabla_Gtos_Ingresos7[[#This Row],[Grupo 1]],Tabla3[],4,FALSE)</f>
        <v>1. Importe Neto Cifra de Negocios</v>
      </c>
      <c r="M287" s="30" t="str">
        <f>VLOOKUP(Tabla_Gtos_Ingresos7[[#This Row],[Grupo 1]],Tabla3[],5,FALSE)</f>
        <v>1.a Ventas</v>
      </c>
      <c r="N287" s="28" t="str">
        <f>VLOOKUP(Tabla_Gtos_Ingresos7[[#This Row],[Grupo 1]],Tabla3[],10,FALSE)</f>
        <v>I</v>
      </c>
      <c r="O287" s="28" t="str">
        <f>VLOOKUP(Tabla_Gtos_Ingresos7[[#This Row],[Grupo 1]],Tabla3[],6,FALSE)</f>
        <v>Explotación</v>
      </c>
      <c r="P287" s="28">
        <f>VLOOKUP(Tabla_Gtos_Ingresos7[[#This Row],[Grupo 1]],Tabla3[],2,FALSE)</f>
        <v>1</v>
      </c>
      <c r="Q287" s="29" t="str">
        <f>VLOOKUP(Tabla_Gtos_Ingresos7[[#This Row],[3 digitos]],PGC_Gtos_e_Ingresos[],2,FALSE)</f>
        <v xml:space="preserve"> Ventas de mercaderías</v>
      </c>
      <c r="R287" s="30" t="str">
        <f>Tabla_Gtos_Ingresos7[[#This Row],[3 digitos]]&amp;"/"&amp;Tabla_Gtos_Ingresos7[[#This Row],[Nombre cuenta]]</f>
        <v>700/ Ventas de mercaderías</v>
      </c>
      <c r="S287" s="30">
        <f>YEAR(Tabla_Gtos_Ingresos7[[#This Row],[Fecha]])</f>
        <v>2010</v>
      </c>
      <c r="T287" s="27">
        <f>MONTH(Tabla_Gtos_Ingresos7[[#This Row],[Fecha]])</f>
        <v>6</v>
      </c>
      <c r="U287" s="30">
        <f>ROUNDUP(MONTH(Tabla_Gtos_Ingresos7[[#This Row],[Fecha]])/3, 0)</f>
        <v>2</v>
      </c>
      <c r="V287" s="30">
        <f>(Tabla_Gtos_Ingresos7[[#This Row],[Factor]]*Tabla_Gtos_Ingresos7[[#This Row],[Haber]])+(Tabla_Gtos_Ingresos7[[#This Row],[Factor]]*Tabla_Gtos_Ingresos7[[#This Row],[Debe]])</f>
        <v>537.67999999999995</v>
      </c>
      <c r="W287" s="30">
        <f>VLOOKUP(Tabla_Gtos_Ingresos7[[#This Row],[3 digitos]],PGC_Gtos_e_Ingresos[],3,FALSE)</f>
        <v>1</v>
      </c>
    </row>
    <row r="288" spans="1:23" x14ac:dyDescent="0.2">
      <c r="A288" s="1">
        <v>1285</v>
      </c>
      <c r="B288" s="12">
        <v>40355</v>
      </c>
      <c r="C288" s="14">
        <v>70000108</v>
      </c>
      <c r="D288" s="1" t="s">
        <v>38</v>
      </c>
      <c r="E288" s="1" t="s">
        <v>324</v>
      </c>
      <c r="F288" s="11">
        <v>0</v>
      </c>
      <c r="G288" s="11">
        <v>216.35</v>
      </c>
      <c r="H288" s="26" t="str">
        <f>MID(Tabla_Gtos_Ingresos7[[#This Row],[Subcuenta]],1,4)</f>
        <v>7000</v>
      </c>
      <c r="I288" s="27">
        <f>VALUE(MID(Tabla_Gtos_Ingresos7[[#This Row],[4 digitos]],1,3))</f>
        <v>700</v>
      </c>
      <c r="J288" s="27">
        <f>VALUE(MID(Tabla_Gtos_Ingresos7[[#This Row],[3 digitos]],1,2))</f>
        <v>70</v>
      </c>
      <c r="K288" s="28" t="str">
        <f>VLOOKUP(Tabla_Gtos_Ingresos7[[#This Row],[3 digitos]],PGC_Gtos_e_Ingresos[],4,FALSE)</f>
        <v>1a</v>
      </c>
      <c r="L288" s="30" t="str">
        <f>VLOOKUP(Tabla_Gtos_Ingresos7[[#This Row],[Grupo 1]],Tabla3[],4,FALSE)</f>
        <v>1. Importe Neto Cifra de Negocios</v>
      </c>
      <c r="M288" s="30" t="str">
        <f>VLOOKUP(Tabla_Gtos_Ingresos7[[#This Row],[Grupo 1]],Tabla3[],5,FALSE)</f>
        <v>1.a Ventas</v>
      </c>
      <c r="N288" s="28" t="str">
        <f>VLOOKUP(Tabla_Gtos_Ingresos7[[#This Row],[Grupo 1]],Tabla3[],10,FALSE)</f>
        <v>I</v>
      </c>
      <c r="O288" s="28" t="str">
        <f>VLOOKUP(Tabla_Gtos_Ingresos7[[#This Row],[Grupo 1]],Tabla3[],6,FALSE)</f>
        <v>Explotación</v>
      </c>
      <c r="P288" s="28">
        <f>VLOOKUP(Tabla_Gtos_Ingresos7[[#This Row],[Grupo 1]],Tabla3[],2,FALSE)</f>
        <v>1</v>
      </c>
      <c r="Q288" s="29" t="str">
        <f>VLOOKUP(Tabla_Gtos_Ingresos7[[#This Row],[3 digitos]],PGC_Gtos_e_Ingresos[],2,FALSE)</f>
        <v xml:space="preserve"> Ventas de mercaderías</v>
      </c>
      <c r="R288" s="30" t="str">
        <f>Tabla_Gtos_Ingresos7[[#This Row],[3 digitos]]&amp;"/"&amp;Tabla_Gtos_Ingresos7[[#This Row],[Nombre cuenta]]</f>
        <v>700/ Ventas de mercaderías</v>
      </c>
      <c r="S288" s="30">
        <f>YEAR(Tabla_Gtos_Ingresos7[[#This Row],[Fecha]])</f>
        <v>2010</v>
      </c>
      <c r="T288" s="27">
        <f>MONTH(Tabla_Gtos_Ingresos7[[#This Row],[Fecha]])</f>
        <v>6</v>
      </c>
      <c r="U288" s="30">
        <f>ROUNDUP(MONTH(Tabla_Gtos_Ingresos7[[#This Row],[Fecha]])/3, 0)</f>
        <v>2</v>
      </c>
      <c r="V288" s="30">
        <f>(Tabla_Gtos_Ingresos7[[#This Row],[Factor]]*Tabla_Gtos_Ingresos7[[#This Row],[Haber]])+(Tabla_Gtos_Ingresos7[[#This Row],[Factor]]*Tabla_Gtos_Ingresos7[[#This Row],[Debe]])</f>
        <v>216.35</v>
      </c>
      <c r="W288" s="30">
        <f>VLOOKUP(Tabla_Gtos_Ingresos7[[#This Row],[3 digitos]],PGC_Gtos_e_Ingresos[],3,FALSE)</f>
        <v>1</v>
      </c>
    </row>
    <row r="289" spans="1:23" x14ac:dyDescent="0.2">
      <c r="A289" s="1">
        <v>1286</v>
      </c>
      <c r="B289" s="12">
        <v>40355</v>
      </c>
      <c r="C289" s="14">
        <v>70000109</v>
      </c>
      <c r="D289" s="1" t="s">
        <v>38</v>
      </c>
      <c r="E289" s="1" t="s">
        <v>601</v>
      </c>
      <c r="F289" s="11">
        <v>0</v>
      </c>
      <c r="G289" s="11">
        <v>201.08</v>
      </c>
      <c r="H289" s="26" t="str">
        <f>MID(Tabla_Gtos_Ingresos7[[#This Row],[Subcuenta]],1,4)</f>
        <v>7000</v>
      </c>
      <c r="I289" s="27">
        <f>VALUE(MID(Tabla_Gtos_Ingresos7[[#This Row],[4 digitos]],1,3))</f>
        <v>700</v>
      </c>
      <c r="J289" s="27">
        <f>VALUE(MID(Tabla_Gtos_Ingresos7[[#This Row],[3 digitos]],1,2))</f>
        <v>70</v>
      </c>
      <c r="K289" s="28" t="str">
        <f>VLOOKUP(Tabla_Gtos_Ingresos7[[#This Row],[3 digitos]],PGC_Gtos_e_Ingresos[],4,FALSE)</f>
        <v>1a</v>
      </c>
      <c r="L289" s="30" t="str">
        <f>VLOOKUP(Tabla_Gtos_Ingresos7[[#This Row],[Grupo 1]],Tabla3[],4,FALSE)</f>
        <v>1. Importe Neto Cifra de Negocios</v>
      </c>
      <c r="M289" s="30" t="str">
        <f>VLOOKUP(Tabla_Gtos_Ingresos7[[#This Row],[Grupo 1]],Tabla3[],5,FALSE)</f>
        <v>1.a Ventas</v>
      </c>
      <c r="N289" s="28" t="str">
        <f>VLOOKUP(Tabla_Gtos_Ingresos7[[#This Row],[Grupo 1]],Tabla3[],10,FALSE)</f>
        <v>I</v>
      </c>
      <c r="O289" s="28" t="str">
        <f>VLOOKUP(Tabla_Gtos_Ingresos7[[#This Row],[Grupo 1]],Tabla3[],6,FALSE)</f>
        <v>Explotación</v>
      </c>
      <c r="P289" s="28">
        <f>VLOOKUP(Tabla_Gtos_Ingresos7[[#This Row],[Grupo 1]],Tabla3[],2,FALSE)</f>
        <v>1</v>
      </c>
      <c r="Q289" s="29" t="str">
        <f>VLOOKUP(Tabla_Gtos_Ingresos7[[#This Row],[3 digitos]],PGC_Gtos_e_Ingresos[],2,FALSE)</f>
        <v xml:space="preserve"> Ventas de mercaderías</v>
      </c>
      <c r="R289" s="30" t="str">
        <f>Tabla_Gtos_Ingresos7[[#This Row],[3 digitos]]&amp;"/"&amp;Tabla_Gtos_Ingresos7[[#This Row],[Nombre cuenta]]</f>
        <v>700/ Ventas de mercaderías</v>
      </c>
      <c r="S289" s="30">
        <f>YEAR(Tabla_Gtos_Ingresos7[[#This Row],[Fecha]])</f>
        <v>2010</v>
      </c>
      <c r="T289" s="27">
        <f>MONTH(Tabla_Gtos_Ingresos7[[#This Row],[Fecha]])</f>
        <v>6</v>
      </c>
      <c r="U289" s="30">
        <f>ROUNDUP(MONTH(Tabla_Gtos_Ingresos7[[#This Row],[Fecha]])/3, 0)</f>
        <v>2</v>
      </c>
      <c r="V289" s="30">
        <f>(Tabla_Gtos_Ingresos7[[#This Row],[Factor]]*Tabla_Gtos_Ingresos7[[#This Row],[Haber]])+(Tabla_Gtos_Ingresos7[[#This Row],[Factor]]*Tabla_Gtos_Ingresos7[[#This Row],[Debe]])</f>
        <v>201.08</v>
      </c>
      <c r="W289" s="30">
        <f>VLOOKUP(Tabla_Gtos_Ingresos7[[#This Row],[3 digitos]],PGC_Gtos_e_Ingresos[],3,FALSE)</f>
        <v>1</v>
      </c>
    </row>
    <row r="290" spans="1:23" x14ac:dyDescent="0.2">
      <c r="A290" s="1">
        <v>1287</v>
      </c>
      <c r="B290" s="12">
        <v>40355</v>
      </c>
      <c r="C290" s="14">
        <v>70000110</v>
      </c>
      <c r="D290" s="1" t="s">
        <v>38</v>
      </c>
      <c r="E290" s="1" t="s">
        <v>51</v>
      </c>
      <c r="F290" s="11">
        <v>0</v>
      </c>
      <c r="G290" s="11">
        <v>61.79</v>
      </c>
      <c r="H290" s="26" t="str">
        <f>MID(Tabla_Gtos_Ingresos7[[#This Row],[Subcuenta]],1,4)</f>
        <v>7000</v>
      </c>
      <c r="I290" s="27">
        <f>VALUE(MID(Tabla_Gtos_Ingresos7[[#This Row],[4 digitos]],1,3))</f>
        <v>700</v>
      </c>
      <c r="J290" s="27">
        <f>VALUE(MID(Tabla_Gtos_Ingresos7[[#This Row],[3 digitos]],1,2))</f>
        <v>70</v>
      </c>
      <c r="K290" s="28" t="str">
        <f>VLOOKUP(Tabla_Gtos_Ingresos7[[#This Row],[3 digitos]],PGC_Gtos_e_Ingresos[],4,FALSE)</f>
        <v>1a</v>
      </c>
      <c r="L290" s="30" t="str">
        <f>VLOOKUP(Tabla_Gtos_Ingresos7[[#This Row],[Grupo 1]],Tabla3[],4,FALSE)</f>
        <v>1. Importe Neto Cifra de Negocios</v>
      </c>
      <c r="M290" s="30" t="str">
        <f>VLOOKUP(Tabla_Gtos_Ingresos7[[#This Row],[Grupo 1]],Tabla3[],5,FALSE)</f>
        <v>1.a Ventas</v>
      </c>
      <c r="N290" s="28" t="str">
        <f>VLOOKUP(Tabla_Gtos_Ingresos7[[#This Row],[Grupo 1]],Tabla3[],10,FALSE)</f>
        <v>I</v>
      </c>
      <c r="O290" s="28" t="str">
        <f>VLOOKUP(Tabla_Gtos_Ingresos7[[#This Row],[Grupo 1]],Tabla3[],6,FALSE)</f>
        <v>Explotación</v>
      </c>
      <c r="P290" s="28">
        <f>VLOOKUP(Tabla_Gtos_Ingresos7[[#This Row],[Grupo 1]],Tabla3[],2,FALSE)</f>
        <v>1</v>
      </c>
      <c r="Q290" s="29" t="str">
        <f>VLOOKUP(Tabla_Gtos_Ingresos7[[#This Row],[3 digitos]],PGC_Gtos_e_Ingresos[],2,FALSE)</f>
        <v xml:space="preserve"> Ventas de mercaderías</v>
      </c>
      <c r="R290" s="30" t="str">
        <f>Tabla_Gtos_Ingresos7[[#This Row],[3 digitos]]&amp;"/"&amp;Tabla_Gtos_Ingresos7[[#This Row],[Nombre cuenta]]</f>
        <v>700/ Ventas de mercaderías</v>
      </c>
      <c r="S290" s="30">
        <f>YEAR(Tabla_Gtos_Ingresos7[[#This Row],[Fecha]])</f>
        <v>2010</v>
      </c>
      <c r="T290" s="27">
        <f>MONTH(Tabla_Gtos_Ingresos7[[#This Row],[Fecha]])</f>
        <v>6</v>
      </c>
      <c r="U290" s="30">
        <f>ROUNDUP(MONTH(Tabla_Gtos_Ingresos7[[#This Row],[Fecha]])/3, 0)</f>
        <v>2</v>
      </c>
      <c r="V290" s="30">
        <f>(Tabla_Gtos_Ingresos7[[#This Row],[Factor]]*Tabla_Gtos_Ingresos7[[#This Row],[Haber]])+(Tabla_Gtos_Ingresos7[[#This Row],[Factor]]*Tabla_Gtos_Ingresos7[[#This Row],[Debe]])</f>
        <v>61.79</v>
      </c>
      <c r="W290" s="30">
        <f>VLOOKUP(Tabla_Gtos_Ingresos7[[#This Row],[3 digitos]],PGC_Gtos_e_Ingresos[],3,FALSE)</f>
        <v>1</v>
      </c>
    </row>
    <row r="291" spans="1:23" x14ac:dyDescent="0.2">
      <c r="A291" s="1">
        <v>1288</v>
      </c>
      <c r="B291" s="12">
        <v>40355</v>
      </c>
      <c r="C291" s="14">
        <v>70000111</v>
      </c>
      <c r="D291" s="1" t="s">
        <v>38</v>
      </c>
      <c r="E291" s="1" t="s">
        <v>713</v>
      </c>
      <c r="F291" s="11">
        <v>0</v>
      </c>
      <c r="G291" s="11">
        <v>27</v>
      </c>
      <c r="H291" s="26" t="str">
        <f>MID(Tabla_Gtos_Ingresos7[[#This Row],[Subcuenta]],1,4)</f>
        <v>7000</v>
      </c>
      <c r="I291" s="27">
        <f>VALUE(MID(Tabla_Gtos_Ingresos7[[#This Row],[4 digitos]],1,3))</f>
        <v>700</v>
      </c>
      <c r="J291" s="27">
        <f>VALUE(MID(Tabla_Gtos_Ingresos7[[#This Row],[3 digitos]],1,2))</f>
        <v>70</v>
      </c>
      <c r="K291" s="28" t="str">
        <f>VLOOKUP(Tabla_Gtos_Ingresos7[[#This Row],[3 digitos]],PGC_Gtos_e_Ingresos[],4,FALSE)</f>
        <v>1a</v>
      </c>
      <c r="L291" s="30" t="str">
        <f>VLOOKUP(Tabla_Gtos_Ingresos7[[#This Row],[Grupo 1]],Tabla3[],4,FALSE)</f>
        <v>1. Importe Neto Cifra de Negocios</v>
      </c>
      <c r="M291" s="30" t="str">
        <f>VLOOKUP(Tabla_Gtos_Ingresos7[[#This Row],[Grupo 1]],Tabla3[],5,FALSE)</f>
        <v>1.a Ventas</v>
      </c>
      <c r="N291" s="28" t="str">
        <f>VLOOKUP(Tabla_Gtos_Ingresos7[[#This Row],[Grupo 1]],Tabla3[],10,FALSE)</f>
        <v>I</v>
      </c>
      <c r="O291" s="28" t="str">
        <f>VLOOKUP(Tabla_Gtos_Ingresos7[[#This Row],[Grupo 1]],Tabla3[],6,FALSE)</f>
        <v>Explotación</v>
      </c>
      <c r="P291" s="28">
        <f>VLOOKUP(Tabla_Gtos_Ingresos7[[#This Row],[Grupo 1]],Tabla3[],2,FALSE)</f>
        <v>1</v>
      </c>
      <c r="Q291" s="29" t="str">
        <f>VLOOKUP(Tabla_Gtos_Ingresos7[[#This Row],[3 digitos]],PGC_Gtos_e_Ingresos[],2,FALSE)</f>
        <v xml:space="preserve"> Ventas de mercaderías</v>
      </c>
      <c r="R291" s="30" t="str">
        <f>Tabla_Gtos_Ingresos7[[#This Row],[3 digitos]]&amp;"/"&amp;Tabla_Gtos_Ingresos7[[#This Row],[Nombre cuenta]]</f>
        <v>700/ Ventas de mercaderías</v>
      </c>
      <c r="S291" s="30">
        <f>YEAR(Tabla_Gtos_Ingresos7[[#This Row],[Fecha]])</f>
        <v>2010</v>
      </c>
      <c r="T291" s="27">
        <f>MONTH(Tabla_Gtos_Ingresos7[[#This Row],[Fecha]])</f>
        <v>6</v>
      </c>
      <c r="U291" s="30">
        <f>ROUNDUP(MONTH(Tabla_Gtos_Ingresos7[[#This Row],[Fecha]])/3, 0)</f>
        <v>2</v>
      </c>
      <c r="V291" s="30">
        <f>(Tabla_Gtos_Ingresos7[[#This Row],[Factor]]*Tabla_Gtos_Ingresos7[[#This Row],[Haber]])+(Tabla_Gtos_Ingresos7[[#This Row],[Factor]]*Tabla_Gtos_Ingresos7[[#This Row],[Debe]])</f>
        <v>27</v>
      </c>
      <c r="W291" s="30">
        <f>VLOOKUP(Tabla_Gtos_Ingresos7[[#This Row],[3 digitos]],PGC_Gtos_e_Ingresos[],3,FALSE)</f>
        <v>1</v>
      </c>
    </row>
    <row r="292" spans="1:23" x14ac:dyDescent="0.2">
      <c r="A292" s="1">
        <v>1289</v>
      </c>
      <c r="B292" s="12">
        <v>40355</v>
      </c>
      <c r="C292" s="14">
        <v>70000112</v>
      </c>
      <c r="D292" s="1" t="s">
        <v>38</v>
      </c>
      <c r="E292" s="1" t="s">
        <v>696</v>
      </c>
      <c r="F292" s="11">
        <v>0</v>
      </c>
      <c r="G292" s="11">
        <v>215.5</v>
      </c>
      <c r="H292" s="26" t="str">
        <f>MID(Tabla_Gtos_Ingresos7[[#This Row],[Subcuenta]],1,4)</f>
        <v>7000</v>
      </c>
      <c r="I292" s="27">
        <f>VALUE(MID(Tabla_Gtos_Ingresos7[[#This Row],[4 digitos]],1,3))</f>
        <v>700</v>
      </c>
      <c r="J292" s="27">
        <f>VALUE(MID(Tabla_Gtos_Ingresos7[[#This Row],[3 digitos]],1,2))</f>
        <v>70</v>
      </c>
      <c r="K292" s="28" t="str">
        <f>VLOOKUP(Tabla_Gtos_Ingresos7[[#This Row],[3 digitos]],PGC_Gtos_e_Ingresos[],4,FALSE)</f>
        <v>1a</v>
      </c>
      <c r="L292" s="30" t="str">
        <f>VLOOKUP(Tabla_Gtos_Ingresos7[[#This Row],[Grupo 1]],Tabla3[],4,FALSE)</f>
        <v>1. Importe Neto Cifra de Negocios</v>
      </c>
      <c r="M292" s="30" t="str">
        <f>VLOOKUP(Tabla_Gtos_Ingresos7[[#This Row],[Grupo 1]],Tabla3[],5,FALSE)</f>
        <v>1.a Ventas</v>
      </c>
      <c r="N292" s="28" t="str">
        <f>VLOOKUP(Tabla_Gtos_Ingresos7[[#This Row],[Grupo 1]],Tabla3[],10,FALSE)</f>
        <v>I</v>
      </c>
      <c r="O292" s="28" t="str">
        <f>VLOOKUP(Tabla_Gtos_Ingresos7[[#This Row],[Grupo 1]],Tabla3[],6,FALSE)</f>
        <v>Explotación</v>
      </c>
      <c r="P292" s="28">
        <f>VLOOKUP(Tabla_Gtos_Ingresos7[[#This Row],[Grupo 1]],Tabla3[],2,FALSE)</f>
        <v>1</v>
      </c>
      <c r="Q292" s="29" t="str">
        <f>VLOOKUP(Tabla_Gtos_Ingresos7[[#This Row],[3 digitos]],PGC_Gtos_e_Ingresos[],2,FALSE)</f>
        <v xml:space="preserve"> Ventas de mercaderías</v>
      </c>
      <c r="R292" s="30" t="str">
        <f>Tabla_Gtos_Ingresos7[[#This Row],[3 digitos]]&amp;"/"&amp;Tabla_Gtos_Ingresos7[[#This Row],[Nombre cuenta]]</f>
        <v>700/ Ventas de mercaderías</v>
      </c>
      <c r="S292" s="30">
        <f>YEAR(Tabla_Gtos_Ingresos7[[#This Row],[Fecha]])</f>
        <v>2010</v>
      </c>
      <c r="T292" s="27">
        <f>MONTH(Tabla_Gtos_Ingresos7[[#This Row],[Fecha]])</f>
        <v>6</v>
      </c>
      <c r="U292" s="30">
        <f>ROUNDUP(MONTH(Tabla_Gtos_Ingresos7[[#This Row],[Fecha]])/3, 0)</f>
        <v>2</v>
      </c>
      <c r="V292" s="30">
        <f>(Tabla_Gtos_Ingresos7[[#This Row],[Factor]]*Tabla_Gtos_Ingresos7[[#This Row],[Haber]])+(Tabla_Gtos_Ingresos7[[#This Row],[Factor]]*Tabla_Gtos_Ingresos7[[#This Row],[Debe]])</f>
        <v>215.5</v>
      </c>
      <c r="W292" s="30">
        <f>VLOOKUP(Tabla_Gtos_Ingresos7[[#This Row],[3 digitos]],PGC_Gtos_e_Ingresos[],3,FALSE)</f>
        <v>1</v>
      </c>
    </row>
    <row r="293" spans="1:23" x14ac:dyDescent="0.2">
      <c r="A293" s="1">
        <v>1290</v>
      </c>
      <c r="B293" s="12">
        <v>40355</v>
      </c>
      <c r="C293" s="14">
        <v>70000113</v>
      </c>
      <c r="D293" s="1" t="s">
        <v>38</v>
      </c>
      <c r="E293" s="1" t="s">
        <v>602</v>
      </c>
      <c r="F293" s="11">
        <v>0</v>
      </c>
      <c r="G293" s="11">
        <v>178.42</v>
      </c>
      <c r="H293" s="26" t="str">
        <f>MID(Tabla_Gtos_Ingresos7[[#This Row],[Subcuenta]],1,4)</f>
        <v>7000</v>
      </c>
      <c r="I293" s="27">
        <f>VALUE(MID(Tabla_Gtos_Ingresos7[[#This Row],[4 digitos]],1,3))</f>
        <v>700</v>
      </c>
      <c r="J293" s="27">
        <f>VALUE(MID(Tabla_Gtos_Ingresos7[[#This Row],[3 digitos]],1,2))</f>
        <v>70</v>
      </c>
      <c r="K293" s="28" t="str">
        <f>VLOOKUP(Tabla_Gtos_Ingresos7[[#This Row],[3 digitos]],PGC_Gtos_e_Ingresos[],4,FALSE)</f>
        <v>1a</v>
      </c>
      <c r="L293" s="30" t="str">
        <f>VLOOKUP(Tabla_Gtos_Ingresos7[[#This Row],[Grupo 1]],Tabla3[],4,FALSE)</f>
        <v>1. Importe Neto Cifra de Negocios</v>
      </c>
      <c r="M293" s="30" t="str">
        <f>VLOOKUP(Tabla_Gtos_Ingresos7[[#This Row],[Grupo 1]],Tabla3[],5,FALSE)</f>
        <v>1.a Ventas</v>
      </c>
      <c r="N293" s="28" t="str">
        <f>VLOOKUP(Tabla_Gtos_Ingresos7[[#This Row],[Grupo 1]],Tabla3[],10,FALSE)</f>
        <v>I</v>
      </c>
      <c r="O293" s="28" t="str">
        <f>VLOOKUP(Tabla_Gtos_Ingresos7[[#This Row],[Grupo 1]],Tabla3[],6,FALSE)</f>
        <v>Explotación</v>
      </c>
      <c r="P293" s="28">
        <f>VLOOKUP(Tabla_Gtos_Ingresos7[[#This Row],[Grupo 1]],Tabla3[],2,FALSE)</f>
        <v>1</v>
      </c>
      <c r="Q293" s="29" t="str">
        <f>VLOOKUP(Tabla_Gtos_Ingresos7[[#This Row],[3 digitos]],PGC_Gtos_e_Ingresos[],2,FALSE)</f>
        <v xml:space="preserve"> Ventas de mercaderías</v>
      </c>
      <c r="R293" s="30" t="str">
        <f>Tabla_Gtos_Ingresos7[[#This Row],[3 digitos]]&amp;"/"&amp;Tabla_Gtos_Ingresos7[[#This Row],[Nombre cuenta]]</f>
        <v>700/ Ventas de mercaderías</v>
      </c>
      <c r="S293" s="30">
        <f>YEAR(Tabla_Gtos_Ingresos7[[#This Row],[Fecha]])</f>
        <v>2010</v>
      </c>
      <c r="T293" s="27">
        <f>MONTH(Tabla_Gtos_Ingresos7[[#This Row],[Fecha]])</f>
        <v>6</v>
      </c>
      <c r="U293" s="30">
        <f>ROUNDUP(MONTH(Tabla_Gtos_Ingresos7[[#This Row],[Fecha]])/3, 0)</f>
        <v>2</v>
      </c>
      <c r="V293" s="30">
        <f>(Tabla_Gtos_Ingresos7[[#This Row],[Factor]]*Tabla_Gtos_Ingresos7[[#This Row],[Haber]])+(Tabla_Gtos_Ingresos7[[#This Row],[Factor]]*Tabla_Gtos_Ingresos7[[#This Row],[Debe]])</f>
        <v>178.42</v>
      </c>
      <c r="W293" s="30">
        <f>VLOOKUP(Tabla_Gtos_Ingresos7[[#This Row],[3 digitos]],PGC_Gtos_e_Ingresos[],3,FALSE)</f>
        <v>1</v>
      </c>
    </row>
    <row r="294" spans="1:23" x14ac:dyDescent="0.2">
      <c r="A294" s="1">
        <v>1291</v>
      </c>
      <c r="B294" s="12">
        <v>40355</v>
      </c>
      <c r="C294" s="14">
        <v>70000114</v>
      </c>
      <c r="D294" s="1" t="s">
        <v>38</v>
      </c>
      <c r="E294" s="1" t="s">
        <v>308</v>
      </c>
      <c r="F294" s="11">
        <v>0</v>
      </c>
      <c r="G294" s="11">
        <v>6911.97</v>
      </c>
      <c r="H294" s="26" t="str">
        <f>MID(Tabla_Gtos_Ingresos7[[#This Row],[Subcuenta]],1,4)</f>
        <v>7000</v>
      </c>
      <c r="I294" s="27">
        <f>VALUE(MID(Tabla_Gtos_Ingresos7[[#This Row],[4 digitos]],1,3))</f>
        <v>700</v>
      </c>
      <c r="J294" s="27">
        <f>VALUE(MID(Tabla_Gtos_Ingresos7[[#This Row],[3 digitos]],1,2))</f>
        <v>70</v>
      </c>
      <c r="K294" s="28" t="str">
        <f>VLOOKUP(Tabla_Gtos_Ingresos7[[#This Row],[3 digitos]],PGC_Gtos_e_Ingresos[],4,FALSE)</f>
        <v>1a</v>
      </c>
      <c r="L294" s="30" t="str">
        <f>VLOOKUP(Tabla_Gtos_Ingresos7[[#This Row],[Grupo 1]],Tabla3[],4,FALSE)</f>
        <v>1. Importe Neto Cifra de Negocios</v>
      </c>
      <c r="M294" s="30" t="str">
        <f>VLOOKUP(Tabla_Gtos_Ingresos7[[#This Row],[Grupo 1]],Tabla3[],5,FALSE)</f>
        <v>1.a Ventas</v>
      </c>
      <c r="N294" s="28" t="str">
        <f>VLOOKUP(Tabla_Gtos_Ingresos7[[#This Row],[Grupo 1]],Tabla3[],10,FALSE)</f>
        <v>I</v>
      </c>
      <c r="O294" s="28" t="str">
        <f>VLOOKUP(Tabla_Gtos_Ingresos7[[#This Row],[Grupo 1]],Tabla3[],6,FALSE)</f>
        <v>Explotación</v>
      </c>
      <c r="P294" s="28">
        <f>VLOOKUP(Tabla_Gtos_Ingresos7[[#This Row],[Grupo 1]],Tabla3[],2,FALSE)</f>
        <v>1</v>
      </c>
      <c r="Q294" s="29" t="str">
        <f>VLOOKUP(Tabla_Gtos_Ingresos7[[#This Row],[3 digitos]],PGC_Gtos_e_Ingresos[],2,FALSE)</f>
        <v xml:space="preserve"> Ventas de mercaderías</v>
      </c>
      <c r="R294" s="30" t="str">
        <f>Tabla_Gtos_Ingresos7[[#This Row],[3 digitos]]&amp;"/"&amp;Tabla_Gtos_Ingresos7[[#This Row],[Nombre cuenta]]</f>
        <v>700/ Ventas de mercaderías</v>
      </c>
      <c r="S294" s="30">
        <f>YEAR(Tabla_Gtos_Ingresos7[[#This Row],[Fecha]])</f>
        <v>2010</v>
      </c>
      <c r="T294" s="27">
        <f>MONTH(Tabla_Gtos_Ingresos7[[#This Row],[Fecha]])</f>
        <v>6</v>
      </c>
      <c r="U294" s="30">
        <f>ROUNDUP(MONTH(Tabla_Gtos_Ingresos7[[#This Row],[Fecha]])/3, 0)</f>
        <v>2</v>
      </c>
      <c r="V294" s="30">
        <f>(Tabla_Gtos_Ingresos7[[#This Row],[Factor]]*Tabla_Gtos_Ingresos7[[#This Row],[Haber]])+(Tabla_Gtos_Ingresos7[[#This Row],[Factor]]*Tabla_Gtos_Ingresos7[[#This Row],[Debe]])</f>
        <v>6911.97</v>
      </c>
      <c r="W294" s="30">
        <f>VLOOKUP(Tabla_Gtos_Ingresos7[[#This Row],[3 digitos]],PGC_Gtos_e_Ingresos[],3,FALSE)</f>
        <v>1</v>
      </c>
    </row>
    <row r="295" spans="1:23" x14ac:dyDescent="0.2">
      <c r="A295" s="1">
        <v>1292</v>
      </c>
      <c r="B295" s="12">
        <v>40355</v>
      </c>
      <c r="C295" s="14">
        <v>70000115</v>
      </c>
      <c r="D295" s="1" t="s">
        <v>38</v>
      </c>
      <c r="E295" s="1" t="s">
        <v>412</v>
      </c>
      <c r="F295" s="11">
        <v>0</v>
      </c>
      <c r="G295" s="11">
        <v>1051.42</v>
      </c>
      <c r="H295" s="26" t="str">
        <f>MID(Tabla_Gtos_Ingresos7[[#This Row],[Subcuenta]],1,4)</f>
        <v>7000</v>
      </c>
      <c r="I295" s="27">
        <f>VALUE(MID(Tabla_Gtos_Ingresos7[[#This Row],[4 digitos]],1,3))</f>
        <v>700</v>
      </c>
      <c r="J295" s="27">
        <f>VALUE(MID(Tabla_Gtos_Ingresos7[[#This Row],[3 digitos]],1,2))</f>
        <v>70</v>
      </c>
      <c r="K295" s="28" t="str">
        <f>VLOOKUP(Tabla_Gtos_Ingresos7[[#This Row],[3 digitos]],PGC_Gtos_e_Ingresos[],4,FALSE)</f>
        <v>1a</v>
      </c>
      <c r="L295" s="30" t="str">
        <f>VLOOKUP(Tabla_Gtos_Ingresos7[[#This Row],[Grupo 1]],Tabla3[],4,FALSE)</f>
        <v>1. Importe Neto Cifra de Negocios</v>
      </c>
      <c r="M295" s="30" t="str">
        <f>VLOOKUP(Tabla_Gtos_Ingresos7[[#This Row],[Grupo 1]],Tabla3[],5,FALSE)</f>
        <v>1.a Ventas</v>
      </c>
      <c r="N295" s="28" t="str">
        <f>VLOOKUP(Tabla_Gtos_Ingresos7[[#This Row],[Grupo 1]],Tabla3[],10,FALSE)</f>
        <v>I</v>
      </c>
      <c r="O295" s="28" t="str">
        <f>VLOOKUP(Tabla_Gtos_Ingresos7[[#This Row],[Grupo 1]],Tabla3[],6,FALSE)</f>
        <v>Explotación</v>
      </c>
      <c r="P295" s="28">
        <f>VLOOKUP(Tabla_Gtos_Ingresos7[[#This Row],[Grupo 1]],Tabla3[],2,FALSE)</f>
        <v>1</v>
      </c>
      <c r="Q295" s="29" t="str">
        <f>VLOOKUP(Tabla_Gtos_Ingresos7[[#This Row],[3 digitos]],PGC_Gtos_e_Ingresos[],2,FALSE)</f>
        <v xml:space="preserve"> Ventas de mercaderías</v>
      </c>
      <c r="R295" s="30" t="str">
        <f>Tabla_Gtos_Ingresos7[[#This Row],[3 digitos]]&amp;"/"&amp;Tabla_Gtos_Ingresos7[[#This Row],[Nombre cuenta]]</f>
        <v>700/ Ventas de mercaderías</v>
      </c>
      <c r="S295" s="30">
        <f>YEAR(Tabla_Gtos_Ingresos7[[#This Row],[Fecha]])</f>
        <v>2010</v>
      </c>
      <c r="T295" s="27">
        <f>MONTH(Tabla_Gtos_Ingresos7[[#This Row],[Fecha]])</f>
        <v>6</v>
      </c>
      <c r="U295" s="30">
        <f>ROUNDUP(MONTH(Tabla_Gtos_Ingresos7[[#This Row],[Fecha]])/3, 0)</f>
        <v>2</v>
      </c>
      <c r="V295" s="30">
        <f>(Tabla_Gtos_Ingresos7[[#This Row],[Factor]]*Tabla_Gtos_Ingresos7[[#This Row],[Haber]])+(Tabla_Gtos_Ingresos7[[#This Row],[Factor]]*Tabla_Gtos_Ingresos7[[#This Row],[Debe]])</f>
        <v>1051.42</v>
      </c>
      <c r="W295" s="30">
        <f>VLOOKUP(Tabla_Gtos_Ingresos7[[#This Row],[3 digitos]],PGC_Gtos_e_Ingresos[],3,FALSE)</f>
        <v>1</v>
      </c>
    </row>
    <row r="296" spans="1:23" x14ac:dyDescent="0.2">
      <c r="A296" s="1">
        <v>1302</v>
      </c>
      <c r="B296" s="12">
        <v>40355</v>
      </c>
      <c r="C296" s="14">
        <v>77800000</v>
      </c>
      <c r="D296" s="1" t="s">
        <v>59</v>
      </c>
      <c r="E296" s="1" t="s">
        <v>317</v>
      </c>
      <c r="F296" s="11">
        <v>0</v>
      </c>
      <c r="G296" s="11">
        <v>176.8</v>
      </c>
      <c r="H296" s="26" t="str">
        <f>MID(Tabla_Gtos_Ingresos7[[#This Row],[Subcuenta]],1,4)</f>
        <v>7780</v>
      </c>
      <c r="I296" s="27">
        <f>VALUE(MID(Tabla_Gtos_Ingresos7[[#This Row],[4 digitos]],1,3))</f>
        <v>778</v>
      </c>
      <c r="J296" s="27">
        <f>VALUE(MID(Tabla_Gtos_Ingresos7[[#This Row],[3 digitos]],1,2))</f>
        <v>77</v>
      </c>
      <c r="K296" s="28" t="str">
        <f>VLOOKUP(Tabla_Gtos_Ingresos7[[#This Row],[3 digitos]],PGC_Gtos_e_Ingresos[],4,FALSE)</f>
        <v>13.</v>
      </c>
      <c r="L296" s="30" t="str">
        <f>VLOOKUP(Tabla_Gtos_Ingresos7[[#This Row],[Grupo 1]],Tabla3[],4,FALSE)</f>
        <v>13. Otros Resultados</v>
      </c>
      <c r="M296" s="30" t="str">
        <f>VLOOKUP(Tabla_Gtos_Ingresos7[[#This Row],[Grupo 1]],Tabla3[],5,FALSE)</f>
        <v>13. Otros Resultados</v>
      </c>
      <c r="N296" s="28" t="str">
        <f>VLOOKUP(Tabla_Gtos_Ingresos7[[#This Row],[Grupo 1]],Tabla3[],10,FALSE)</f>
        <v>G</v>
      </c>
      <c r="O296" s="28" t="str">
        <f>VLOOKUP(Tabla_Gtos_Ingresos7[[#This Row],[Grupo 1]],Tabla3[],6,FALSE)</f>
        <v>Explotación</v>
      </c>
      <c r="P296" s="28">
        <f>VLOOKUP(Tabla_Gtos_Ingresos7[[#This Row],[Grupo 1]],Tabla3[],2,FALSE)</f>
        <v>13</v>
      </c>
      <c r="Q296" s="29" t="str">
        <f>VLOOKUP(Tabla_Gtos_Ingresos7[[#This Row],[3 digitos]],PGC_Gtos_e_Ingresos[],2,FALSE)</f>
        <v xml:space="preserve"> Ingresos excepcionales.</v>
      </c>
      <c r="R296" s="30" t="str">
        <f>Tabla_Gtos_Ingresos7[[#This Row],[3 digitos]]&amp;"/"&amp;Tabla_Gtos_Ingresos7[[#This Row],[Nombre cuenta]]</f>
        <v>778/ Ingresos excepcionales.</v>
      </c>
      <c r="S296" s="30">
        <f>YEAR(Tabla_Gtos_Ingresos7[[#This Row],[Fecha]])</f>
        <v>2010</v>
      </c>
      <c r="T296" s="27">
        <f>MONTH(Tabla_Gtos_Ingresos7[[#This Row],[Fecha]])</f>
        <v>6</v>
      </c>
      <c r="U296" s="30">
        <f>ROUNDUP(MONTH(Tabla_Gtos_Ingresos7[[#This Row],[Fecha]])/3, 0)</f>
        <v>2</v>
      </c>
      <c r="V296" s="30">
        <f>(Tabla_Gtos_Ingresos7[[#This Row],[Factor]]*Tabla_Gtos_Ingresos7[[#This Row],[Haber]])+(Tabla_Gtos_Ingresos7[[#This Row],[Factor]]*Tabla_Gtos_Ingresos7[[#This Row],[Debe]])</f>
        <v>176.8</v>
      </c>
      <c r="W296" s="30">
        <f>VLOOKUP(Tabla_Gtos_Ingresos7[[#This Row],[3 digitos]],PGC_Gtos_e_Ingresos[],3,FALSE)</f>
        <v>1</v>
      </c>
    </row>
    <row r="297" spans="1:23" x14ac:dyDescent="0.2">
      <c r="A297" s="1">
        <v>1849</v>
      </c>
      <c r="B297" s="12">
        <v>40416</v>
      </c>
      <c r="C297" s="14">
        <v>70000156</v>
      </c>
      <c r="D297" s="1" t="s">
        <v>38</v>
      </c>
      <c r="E297" s="1" t="s">
        <v>311</v>
      </c>
      <c r="F297" s="11">
        <v>0</v>
      </c>
      <c r="G297" s="11">
        <v>256.2</v>
      </c>
      <c r="H297" s="26" t="str">
        <f>MID(Tabla_Gtos_Ingresos7[[#This Row],[Subcuenta]],1,4)</f>
        <v>7000</v>
      </c>
      <c r="I297" s="27">
        <f>VALUE(MID(Tabla_Gtos_Ingresos7[[#This Row],[4 digitos]],1,3))</f>
        <v>700</v>
      </c>
      <c r="J297" s="27">
        <f>VALUE(MID(Tabla_Gtos_Ingresos7[[#This Row],[3 digitos]],1,2))</f>
        <v>70</v>
      </c>
      <c r="K297" s="28" t="str">
        <f>VLOOKUP(Tabla_Gtos_Ingresos7[[#This Row],[3 digitos]],PGC_Gtos_e_Ingresos[],4,FALSE)</f>
        <v>1a</v>
      </c>
      <c r="L297" s="30" t="str">
        <f>VLOOKUP(Tabla_Gtos_Ingresos7[[#This Row],[Grupo 1]],Tabla3[],4,FALSE)</f>
        <v>1. Importe Neto Cifra de Negocios</v>
      </c>
      <c r="M297" s="30" t="str">
        <f>VLOOKUP(Tabla_Gtos_Ingresos7[[#This Row],[Grupo 1]],Tabla3[],5,FALSE)</f>
        <v>1.a Ventas</v>
      </c>
      <c r="N297" s="28" t="str">
        <f>VLOOKUP(Tabla_Gtos_Ingresos7[[#This Row],[Grupo 1]],Tabla3[],10,FALSE)</f>
        <v>I</v>
      </c>
      <c r="O297" s="28" t="str">
        <f>VLOOKUP(Tabla_Gtos_Ingresos7[[#This Row],[Grupo 1]],Tabla3[],6,FALSE)</f>
        <v>Explotación</v>
      </c>
      <c r="P297" s="28">
        <f>VLOOKUP(Tabla_Gtos_Ingresos7[[#This Row],[Grupo 1]],Tabla3[],2,FALSE)</f>
        <v>1</v>
      </c>
      <c r="Q297" s="29" t="str">
        <f>VLOOKUP(Tabla_Gtos_Ingresos7[[#This Row],[3 digitos]],PGC_Gtos_e_Ingresos[],2,FALSE)</f>
        <v xml:space="preserve"> Ventas de mercaderías</v>
      </c>
      <c r="R297" s="30" t="str">
        <f>Tabla_Gtos_Ingresos7[[#This Row],[3 digitos]]&amp;"/"&amp;Tabla_Gtos_Ingresos7[[#This Row],[Nombre cuenta]]</f>
        <v>700/ Ventas de mercaderías</v>
      </c>
      <c r="S297" s="30">
        <f>YEAR(Tabla_Gtos_Ingresos7[[#This Row],[Fecha]])</f>
        <v>2010</v>
      </c>
      <c r="T297" s="27">
        <f>MONTH(Tabla_Gtos_Ingresos7[[#This Row],[Fecha]])</f>
        <v>8</v>
      </c>
      <c r="U297" s="30">
        <f>ROUNDUP(MONTH(Tabla_Gtos_Ingresos7[[#This Row],[Fecha]])/3, 0)</f>
        <v>3</v>
      </c>
      <c r="V297" s="30">
        <f>(Tabla_Gtos_Ingresos7[[#This Row],[Factor]]*Tabla_Gtos_Ingresos7[[#This Row],[Haber]])+(Tabla_Gtos_Ingresos7[[#This Row],[Factor]]*Tabla_Gtos_Ingresos7[[#This Row],[Debe]])</f>
        <v>256.2</v>
      </c>
      <c r="W297" s="30">
        <f>VLOOKUP(Tabla_Gtos_Ingresos7[[#This Row],[3 digitos]],PGC_Gtos_e_Ingresos[],3,FALSE)</f>
        <v>1</v>
      </c>
    </row>
    <row r="298" spans="1:23" x14ac:dyDescent="0.2">
      <c r="A298" s="1">
        <v>1850</v>
      </c>
      <c r="B298" s="12">
        <v>40416</v>
      </c>
      <c r="C298" s="14">
        <v>70000157</v>
      </c>
      <c r="D298" s="1" t="s">
        <v>38</v>
      </c>
      <c r="E298" s="1" t="s">
        <v>415</v>
      </c>
      <c r="F298" s="11">
        <v>0</v>
      </c>
      <c r="G298" s="11">
        <v>30</v>
      </c>
      <c r="H298" s="26" t="str">
        <f>MID(Tabla_Gtos_Ingresos7[[#This Row],[Subcuenta]],1,4)</f>
        <v>7000</v>
      </c>
      <c r="I298" s="27">
        <f>VALUE(MID(Tabla_Gtos_Ingresos7[[#This Row],[4 digitos]],1,3))</f>
        <v>700</v>
      </c>
      <c r="J298" s="27">
        <f>VALUE(MID(Tabla_Gtos_Ingresos7[[#This Row],[3 digitos]],1,2))</f>
        <v>70</v>
      </c>
      <c r="K298" s="28" t="str">
        <f>VLOOKUP(Tabla_Gtos_Ingresos7[[#This Row],[3 digitos]],PGC_Gtos_e_Ingresos[],4,FALSE)</f>
        <v>1a</v>
      </c>
      <c r="L298" s="30" t="str">
        <f>VLOOKUP(Tabla_Gtos_Ingresos7[[#This Row],[Grupo 1]],Tabla3[],4,FALSE)</f>
        <v>1. Importe Neto Cifra de Negocios</v>
      </c>
      <c r="M298" s="30" t="str">
        <f>VLOOKUP(Tabla_Gtos_Ingresos7[[#This Row],[Grupo 1]],Tabla3[],5,FALSE)</f>
        <v>1.a Ventas</v>
      </c>
      <c r="N298" s="28" t="str">
        <f>VLOOKUP(Tabla_Gtos_Ingresos7[[#This Row],[Grupo 1]],Tabla3[],10,FALSE)</f>
        <v>I</v>
      </c>
      <c r="O298" s="28" t="str">
        <f>VLOOKUP(Tabla_Gtos_Ingresos7[[#This Row],[Grupo 1]],Tabla3[],6,FALSE)</f>
        <v>Explotación</v>
      </c>
      <c r="P298" s="28">
        <f>VLOOKUP(Tabla_Gtos_Ingresos7[[#This Row],[Grupo 1]],Tabla3[],2,FALSE)</f>
        <v>1</v>
      </c>
      <c r="Q298" s="29" t="str">
        <f>VLOOKUP(Tabla_Gtos_Ingresos7[[#This Row],[3 digitos]],PGC_Gtos_e_Ingresos[],2,FALSE)</f>
        <v xml:space="preserve"> Ventas de mercaderías</v>
      </c>
      <c r="R298" s="30" t="str">
        <f>Tabla_Gtos_Ingresos7[[#This Row],[3 digitos]]&amp;"/"&amp;Tabla_Gtos_Ingresos7[[#This Row],[Nombre cuenta]]</f>
        <v>700/ Ventas de mercaderías</v>
      </c>
      <c r="S298" s="30">
        <f>YEAR(Tabla_Gtos_Ingresos7[[#This Row],[Fecha]])</f>
        <v>2010</v>
      </c>
      <c r="T298" s="27">
        <f>MONTH(Tabla_Gtos_Ingresos7[[#This Row],[Fecha]])</f>
        <v>8</v>
      </c>
      <c r="U298" s="30">
        <f>ROUNDUP(MONTH(Tabla_Gtos_Ingresos7[[#This Row],[Fecha]])/3, 0)</f>
        <v>3</v>
      </c>
      <c r="V298" s="30">
        <f>(Tabla_Gtos_Ingresos7[[#This Row],[Factor]]*Tabla_Gtos_Ingresos7[[#This Row],[Haber]])+(Tabla_Gtos_Ingresos7[[#This Row],[Factor]]*Tabla_Gtos_Ingresos7[[#This Row],[Debe]])</f>
        <v>30</v>
      </c>
      <c r="W298" s="30">
        <f>VLOOKUP(Tabla_Gtos_Ingresos7[[#This Row],[3 digitos]],PGC_Gtos_e_Ingresos[],3,FALSE)</f>
        <v>1</v>
      </c>
    </row>
    <row r="299" spans="1:23" x14ac:dyDescent="0.2">
      <c r="A299" s="1">
        <v>1851</v>
      </c>
      <c r="B299" s="12">
        <v>40416</v>
      </c>
      <c r="C299" s="14">
        <v>70000158</v>
      </c>
      <c r="D299" s="1" t="s">
        <v>38</v>
      </c>
      <c r="E299" s="1" t="s">
        <v>678</v>
      </c>
      <c r="F299" s="11">
        <v>0</v>
      </c>
      <c r="G299" s="11">
        <v>51.53</v>
      </c>
      <c r="H299" s="26" t="str">
        <f>MID(Tabla_Gtos_Ingresos7[[#This Row],[Subcuenta]],1,4)</f>
        <v>7000</v>
      </c>
      <c r="I299" s="27">
        <f>VALUE(MID(Tabla_Gtos_Ingresos7[[#This Row],[4 digitos]],1,3))</f>
        <v>700</v>
      </c>
      <c r="J299" s="27">
        <f>VALUE(MID(Tabla_Gtos_Ingresos7[[#This Row],[3 digitos]],1,2))</f>
        <v>70</v>
      </c>
      <c r="K299" s="28" t="str">
        <f>VLOOKUP(Tabla_Gtos_Ingresos7[[#This Row],[3 digitos]],PGC_Gtos_e_Ingresos[],4,FALSE)</f>
        <v>1a</v>
      </c>
      <c r="L299" s="30" t="str">
        <f>VLOOKUP(Tabla_Gtos_Ingresos7[[#This Row],[Grupo 1]],Tabla3[],4,FALSE)</f>
        <v>1. Importe Neto Cifra de Negocios</v>
      </c>
      <c r="M299" s="30" t="str">
        <f>VLOOKUP(Tabla_Gtos_Ingresos7[[#This Row],[Grupo 1]],Tabla3[],5,FALSE)</f>
        <v>1.a Ventas</v>
      </c>
      <c r="N299" s="28" t="str">
        <f>VLOOKUP(Tabla_Gtos_Ingresos7[[#This Row],[Grupo 1]],Tabla3[],10,FALSE)</f>
        <v>I</v>
      </c>
      <c r="O299" s="28" t="str">
        <f>VLOOKUP(Tabla_Gtos_Ingresos7[[#This Row],[Grupo 1]],Tabla3[],6,FALSE)</f>
        <v>Explotación</v>
      </c>
      <c r="P299" s="28">
        <f>VLOOKUP(Tabla_Gtos_Ingresos7[[#This Row],[Grupo 1]],Tabla3[],2,FALSE)</f>
        <v>1</v>
      </c>
      <c r="Q299" s="29" t="str">
        <f>VLOOKUP(Tabla_Gtos_Ingresos7[[#This Row],[3 digitos]],PGC_Gtos_e_Ingresos[],2,FALSE)</f>
        <v xml:space="preserve"> Ventas de mercaderías</v>
      </c>
      <c r="R299" s="30" t="str">
        <f>Tabla_Gtos_Ingresos7[[#This Row],[3 digitos]]&amp;"/"&amp;Tabla_Gtos_Ingresos7[[#This Row],[Nombre cuenta]]</f>
        <v>700/ Ventas de mercaderías</v>
      </c>
      <c r="S299" s="30">
        <f>YEAR(Tabla_Gtos_Ingresos7[[#This Row],[Fecha]])</f>
        <v>2010</v>
      </c>
      <c r="T299" s="27">
        <f>MONTH(Tabla_Gtos_Ingresos7[[#This Row],[Fecha]])</f>
        <v>8</v>
      </c>
      <c r="U299" s="30">
        <f>ROUNDUP(MONTH(Tabla_Gtos_Ingresos7[[#This Row],[Fecha]])/3, 0)</f>
        <v>3</v>
      </c>
      <c r="V299" s="30">
        <f>(Tabla_Gtos_Ingresos7[[#This Row],[Factor]]*Tabla_Gtos_Ingresos7[[#This Row],[Haber]])+(Tabla_Gtos_Ingresos7[[#This Row],[Factor]]*Tabla_Gtos_Ingresos7[[#This Row],[Debe]])</f>
        <v>51.53</v>
      </c>
      <c r="W299" s="30">
        <f>VLOOKUP(Tabla_Gtos_Ingresos7[[#This Row],[3 digitos]],PGC_Gtos_e_Ingresos[],3,FALSE)</f>
        <v>1</v>
      </c>
    </row>
    <row r="300" spans="1:23" x14ac:dyDescent="0.2">
      <c r="A300" s="1">
        <v>1852</v>
      </c>
      <c r="B300" s="12">
        <v>40416</v>
      </c>
      <c r="C300" s="14">
        <v>70000159</v>
      </c>
      <c r="D300" s="1" t="s">
        <v>38</v>
      </c>
      <c r="E300" s="1" t="s">
        <v>575</v>
      </c>
      <c r="F300" s="11">
        <v>0</v>
      </c>
      <c r="G300" s="11">
        <v>250.17</v>
      </c>
      <c r="H300" s="26" t="str">
        <f>MID(Tabla_Gtos_Ingresos7[[#This Row],[Subcuenta]],1,4)</f>
        <v>7000</v>
      </c>
      <c r="I300" s="27">
        <f>VALUE(MID(Tabla_Gtos_Ingresos7[[#This Row],[4 digitos]],1,3))</f>
        <v>700</v>
      </c>
      <c r="J300" s="27">
        <f>VALUE(MID(Tabla_Gtos_Ingresos7[[#This Row],[3 digitos]],1,2))</f>
        <v>70</v>
      </c>
      <c r="K300" s="28" t="str">
        <f>VLOOKUP(Tabla_Gtos_Ingresos7[[#This Row],[3 digitos]],PGC_Gtos_e_Ingresos[],4,FALSE)</f>
        <v>1a</v>
      </c>
      <c r="L300" s="30" t="str">
        <f>VLOOKUP(Tabla_Gtos_Ingresos7[[#This Row],[Grupo 1]],Tabla3[],4,FALSE)</f>
        <v>1. Importe Neto Cifra de Negocios</v>
      </c>
      <c r="M300" s="30" t="str">
        <f>VLOOKUP(Tabla_Gtos_Ingresos7[[#This Row],[Grupo 1]],Tabla3[],5,FALSE)</f>
        <v>1.a Ventas</v>
      </c>
      <c r="N300" s="28" t="str">
        <f>VLOOKUP(Tabla_Gtos_Ingresos7[[#This Row],[Grupo 1]],Tabla3[],10,FALSE)</f>
        <v>I</v>
      </c>
      <c r="O300" s="28" t="str">
        <f>VLOOKUP(Tabla_Gtos_Ingresos7[[#This Row],[Grupo 1]],Tabla3[],6,FALSE)</f>
        <v>Explotación</v>
      </c>
      <c r="P300" s="28">
        <f>VLOOKUP(Tabla_Gtos_Ingresos7[[#This Row],[Grupo 1]],Tabla3[],2,FALSE)</f>
        <v>1</v>
      </c>
      <c r="Q300" s="29" t="str">
        <f>VLOOKUP(Tabla_Gtos_Ingresos7[[#This Row],[3 digitos]],PGC_Gtos_e_Ingresos[],2,FALSE)</f>
        <v xml:space="preserve"> Ventas de mercaderías</v>
      </c>
      <c r="R300" s="30" t="str">
        <f>Tabla_Gtos_Ingresos7[[#This Row],[3 digitos]]&amp;"/"&amp;Tabla_Gtos_Ingresos7[[#This Row],[Nombre cuenta]]</f>
        <v>700/ Ventas de mercaderías</v>
      </c>
      <c r="S300" s="30">
        <f>YEAR(Tabla_Gtos_Ingresos7[[#This Row],[Fecha]])</f>
        <v>2010</v>
      </c>
      <c r="T300" s="27">
        <f>MONTH(Tabla_Gtos_Ingresos7[[#This Row],[Fecha]])</f>
        <v>8</v>
      </c>
      <c r="U300" s="30">
        <f>ROUNDUP(MONTH(Tabla_Gtos_Ingresos7[[#This Row],[Fecha]])/3, 0)</f>
        <v>3</v>
      </c>
      <c r="V300" s="30">
        <f>(Tabla_Gtos_Ingresos7[[#This Row],[Factor]]*Tabla_Gtos_Ingresos7[[#This Row],[Haber]])+(Tabla_Gtos_Ingresos7[[#This Row],[Factor]]*Tabla_Gtos_Ingresos7[[#This Row],[Debe]])</f>
        <v>250.17</v>
      </c>
      <c r="W300" s="30">
        <f>VLOOKUP(Tabla_Gtos_Ingresos7[[#This Row],[3 digitos]],PGC_Gtos_e_Ingresos[],3,FALSE)</f>
        <v>1</v>
      </c>
    </row>
    <row r="301" spans="1:23" x14ac:dyDescent="0.2">
      <c r="A301" s="1">
        <v>1853</v>
      </c>
      <c r="B301" s="12">
        <v>40416</v>
      </c>
      <c r="C301" s="14">
        <v>70000160</v>
      </c>
      <c r="D301" s="1" t="s">
        <v>38</v>
      </c>
      <c r="E301" s="2" t="s">
        <v>580</v>
      </c>
      <c r="F301" s="11">
        <v>0</v>
      </c>
      <c r="G301" s="11">
        <v>68.94</v>
      </c>
      <c r="H301" s="26" t="str">
        <f>MID(Tabla_Gtos_Ingresos7[[#This Row],[Subcuenta]],1,4)</f>
        <v>7000</v>
      </c>
      <c r="I301" s="27">
        <f>VALUE(MID(Tabla_Gtos_Ingresos7[[#This Row],[4 digitos]],1,3))</f>
        <v>700</v>
      </c>
      <c r="J301" s="27">
        <f>VALUE(MID(Tabla_Gtos_Ingresos7[[#This Row],[3 digitos]],1,2))</f>
        <v>70</v>
      </c>
      <c r="K301" s="28" t="str">
        <f>VLOOKUP(Tabla_Gtos_Ingresos7[[#This Row],[3 digitos]],PGC_Gtos_e_Ingresos[],4,FALSE)</f>
        <v>1a</v>
      </c>
      <c r="L301" s="30" t="str">
        <f>VLOOKUP(Tabla_Gtos_Ingresos7[[#This Row],[Grupo 1]],Tabla3[],4,FALSE)</f>
        <v>1. Importe Neto Cifra de Negocios</v>
      </c>
      <c r="M301" s="30" t="str">
        <f>VLOOKUP(Tabla_Gtos_Ingresos7[[#This Row],[Grupo 1]],Tabla3[],5,FALSE)</f>
        <v>1.a Ventas</v>
      </c>
      <c r="N301" s="28" t="str">
        <f>VLOOKUP(Tabla_Gtos_Ingresos7[[#This Row],[Grupo 1]],Tabla3[],10,FALSE)</f>
        <v>I</v>
      </c>
      <c r="O301" s="28" t="str">
        <f>VLOOKUP(Tabla_Gtos_Ingresos7[[#This Row],[Grupo 1]],Tabla3[],6,FALSE)</f>
        <v>Explotación</v>
      </c>
      <c r="P301" s="28">
        <f>VLOOKUP(Tabla_Gtos_Ingresos7[[#This Row],[Grupo 1]],Tabla3[],2,FALSE)</f>
        <v>1</v>
      </c>
      <c r="Q301" s="29" t="str">
        <f>VLOOKUP(Tabla_Gtos_Ingresos7[[#This Row],[3 digitos]],PGC_Gtos_e_Ingresos[],2,FALSE)</f>
        <v xml:space="preserve"> Ventas de mercaderías</v>
      </c>
      <c r="R301" s="30" t="str">
        <f>Tabla_Gtos_Ingresos7[[#This Row],[3 digitos]]&amp;"/"&amp;Tabla_Gtos_Ingresos7[[#This Row],[Nombre cuenta]]</f>
        <v>700/ Ventas de mercaderías</v>
      </c>
      <c r="S301" s="30">
        <f>YEAR(Tabla_Gtos_Ingresos7[[#This Row],[Fecha]])</f>
        <v>2010</v>
      </c>
      <c r="T301" s="27">
        <f>MONTH(Tabla_Gtos_Ingresos7[[#This Row],[Fecha]])</f>
        <v>8</v>
      </c>
      <c r="U301" s="30">
        <f>ROUNDUP(MONTH(Tabla_Gtos_Ingresos7[[#This Row],[Fecha]])/3, 0)</f>
        <v>3</v>
      </c>
      <c r="V301" s="30">
        <f>(Tabla_Gtos_Ingresos7[[#This Row],[Factor]]*Tabla_Gtos_Ingresos7[[#This Row],[Haber]])+(Tabla_Gtos_Ingresos7[[#This Row],[Factor]]*Tabla_Gtos_Ingresos7[[#This Row],[Debe]])</f>
        <v>68.94</v>
      </c>
      <c r="W301" s="30">
        <f>VLOOKUP(Tabla_Gtos_Ingresos7[[#This Row],[3 digitos]],PGC_Gtos_e_Ingresos[],3,FALSE)</f>
        <v>1</v>
      </c>
    </row>
    <row r="302" spans="1:23" x14ac:dyDescent="0.2">
      <c r="A302" s="1">
        <v>1854</v>
      </c>
      <c r="B302" s="12">
        <v>40416</v>
      </c>
      <c r="C302" s="14">
        <v>70000161</v>
      </c>
      <c r="D302" s="1" t="s">
        <v>38</v>
      </c>
      <c r="E302" s="1" t="s">
        <v>570</v>
      </c>
      <c r="F302" s="11">
        <v>0</v>
      </c>
      <c r="G302" s="11">
        <v>20.16</v>
      </c>
      <c r="H302" s="26" t="str">
        <f>MID(Tabla_Gtos_Ingresos7[[#This Row],[Subcuenta]],1,4)</f>
        <v>7000</v>
      </c>
      <c r="I302" s="27">
        <f>VALUE(MID(Tabla_Gtos_Ingresos7[[#This Row],[4 digitos]],1,3))</f>
        <v>700</v>
      </c>
      <c r="J302" s="27">
        <f>VALUE(MID(Tabla_Gtos_Ingresos7[[#This Row],[3 digitos]],1,2))</f>
        <v>70</v>
      </c>
      <c r="K302" s="28" t="str">
        <f>VLOOKUP(Tabla_Gtos_Ingresos7[[#This Row],[3 digitos]],PGC_Gtos_e_Ingresos[],4,FALSE)</f>
        <v>1a</v>
      </c>
      <c r="L302" s="30" t="str">
        <f>VLOOKUP(Tabla_Gtos_Ingresos7[[#This Row],[Grupo 1]],Tabla3[],4,FALSE)</f>
        <v>1. Importe Neto Cifra de Negocios</v>
      </c>
      <c r="M302" s="30" t="str">
        <f>VLOOKUP(Tabla_Gtos_Ingresos7[[#This Row],[Grupo 1]],Tabla3[],5,FALSE)</f>
        <v>1.a Ventas</v>
      </c>
      <c r="N302" s="28" t="str">
        <f>VLOOKUP(Tabla_Gtos_Ingresos7[[#This Row],[Grupo 1]],Tabla3[],10,FALSE)</f>
        <v>I</v>
      </c>
      <c r="O302" s="28" t="str">
        <f>VLOOKUP(Tabla_Gtos_Ingresos7[[#This Row],[Grupo 1]],Tabla3[],6,FALSE)</f>
        <v>Explotación</v>
      </c>
      <c r="P302" s="28">
        <f>VLOOKUP(Tabla_Gtos_Ingresos7[[#This Row],[Grupo 1]],Tabla3[],2,FALSE)</f>
        <v>1</v>
      </c>
      <c r="Q302" s="29" t="str">
        <f>VLOOKUP(Tabla_Gtos_Ingresos7[[#This Row],[3 digitos]],PGC_Gtos_e_Ingresos[],2,FALSE)</f>
        <v xml:space="preserve"> Ventas de mercaderías</v>
      </c>
      <c r="R302" s="30" t="str">
        <f>Tabla_Gtos_Ingresos7[[#This Row],[3 digitos]]&amp;"/"&amp;Tabla_Gtos_Ingresos7[[#This Row],[Nombre cuenta]]</f>
        <v>700/ Ventas de mercaderías</v>
      </c>
      <c r="S302" s="30">
        <f>YEAR(Tabla_Gtos_Ingresos7[[#This Row],[Fecha]])</f>
        <v>2010</v>
      </c>
      <c r="T302" s="27">
        <f>MONTH(Tabla_Gtos_Ingresos7[[#This Row],[Fecha]])</f>
        <v>8</v>
      </c>
      <c r="U302" s="30">
        <f>ROUNDUP(MONTH(Tabla_Gtos_Ingresos7[[#This Row],[Fecha]])/3, 0)</f>
        <v>3</v>
      </c>
      <c r="V302" s="30">
        <f>(Tabla_Gtos_Ingresos7[[#This Row],[Factor]]*Tabla_Gtos_Ingresos7[[#This Row],[Haber]])+(Tabla_Gtos_Ingresos7[[#This Row],[Factor]]*Tabla_Gtos_Ingresos7[[#This Row],[Debe]])</f>
        <v>20.16</v>
      </c>
      <c r="W302" s="30">
        <f>VLOOKUP(Tabla_Gtos_Ingresos7[[#This Row],[3 digitos]],PGC_Gtos_e_Ingresos[],3,FALSE)</f>
        <v>1</v>
      </c>
    </row>
    <row r="303" spans="1:23" x14ac:dyDescent="0.2">
      <c r="A303" s="1">
        <v>2138</v>
      </c>
      <c r="B303" s="12">
        <v>40447</v>
      </c>
      <c r="C303" s="14">
        <v>62400035</v>
      </c>
      <c r="D303" s="1" t="s">
        <v>16</v>
      </c>
      <c r="E303" s="1" t="s">
        <v>453</v>
      </c>
      <c r="F303" s="11">
        <v>71.89</v>
      </c>
      <c r="G303" s="11">
        <v>0</v>
      </c>
      <c r="H303" s="26" t="str">
        <f>MID(Tabla_Gtos_Ingresos7[[#This Row],[Subcuenta]],1,4)</f>
        <v>6240</v>
      </c>
      <c r="I303" s="27">
        <f>VALUE(MID(Tabla_Gtos_Ingresos7[[#This Row],[4 digitos]],1,3))</f>
        <v>624</v>
      </c>
      <c r="J303" s="27">
        <f>VALUE(MID(Tabla_Gtos_Ingresos7[[#This Row],[3 digitos]],1,2))</f>
        <v>62</v>
      </c>
      <c r="K303" s="28" t="str">
        <f>VLOOKUP(Tabla_Gtos_Ingresos7[[#This Row],[3 digitos]],PGC_Gtos_e_Ingresos[],4,FALSE)</f>
        <v>7.a</v>
      </c>
      <c r="L303" s="30" t="str">
        <f>VLOOKUP(Tabla_Gtos_Ingresos7[[#This Row],[Grupo 1]],Tabla3[],4,FALSE)</f>
        <v>7. Otros Gastos de Explotación</v>
      </c>
      <c r="M303" s="30" t="str">
        <f>VLOOKUP(Tabla_Gtos_Ingresos7[[#This Row],[Grupo 1]],Tabla3[],5,FALSE)</f>
        <v>7.a Servicios Exteriores</v>
      </c>
      <c r="N303" s="28" t="str">
        <f>VLOOKUP(Tabla_Gtos_Ingresos7[[#This Row],[Grupo 1]],Tabla3[],10,FALSE)</f>
        <v>G</v>
      </c>
      <c r="O303" s="28" t="str">
        <f>VLOOKUP(Tabla_Gtos_Ingresos7[[#This Row],[Grupo 1]],Tabla3[],6,FALSE)</f>
        <v>Explotación</v>
      </c>
      <c r="P303" s="28">
        <f>VLOOKUP(Tabla_Gtos_Ingresos7[[#This Row],[Grupo 1]],Tabla3[],2,FALSE)</f>
        <v>7</v>
      </c>
      <c r="Q303" s="29" t="str">
        <f>VLOOKUP(Tabla_Gtos_Ingresos7[[#This Row],[3 digitos]],PGC_Gtos_e_Ingresos[],2,FALSE)</f>
        <v xml:space="preserve"> Transportes</v>
      </c>
      <c r="R303" s="30" t="str">
        <f>Tabla_Gtos_Ingresos7[[#This Row],[3 digitos]]&amp;"/"&amp;Tabla_Gtos_Ingresos7[[#This Row],[Nombre cuenta]]</f>
        <v>624/ Transportes</v>
      </c>
      <c r="S303" s="30">
        <f>YEAR(Tabla_Gtos_Ingresos7[[#This Row],[Fecha]])</f>
        <v>2010</v>
      </c>
      <c r="T303" s="27">
        <f>MONTH(Tabla_Gtos_Ingresos7[[#This Row],[Fecha]])</f>
        <v>9</v>
      </c>
      <c r="U303" s="30">
        <f>ROUNDUP(MONTH(Tabla_Gtos_Ingresos7[[#This Row],[Fecha]])/3, 0)</f>
        <v>3</v>
      </c>
      <c r="V303" s="30">
        <f>(Tabla_Gtos_Ingresos7[[#This Row],[Factor]]*Tabla_Gtos_Ingresos7[[#This Row],[Haber]])+(Tabla_Gtos_Ingresos7[[#This Row],[Factor]]*Tabla_Gtos_Ingresos7[[#This Row],[Debe]])</f>
        <v>-71.89</v>
      </c>
      <c r="W303" s="30">
        <f>VLOOKUP(Tabla_Gtos_Ingresos7[[#This Row],[3 digitos]],PGC_Gtos_e_Ingresos[],3,FALSE)</f>
        <v>-1</v>
      </c>
    </row>
    <row r="304" spans="1:23" x14ac:dyDescent="0.2">
      <c r="A304" s="1">
        <v>2122</v>
      </c>
      <c r="B304" s="12">
        <v>40447</v>
      </c>
      <c r="C304" s="14">
        <v>70000164</v>
      </c>
      <c r="D304" s="1" t="s">
        <v>38</v>
      </c>
      <c r="E304" s="1" t="s">
        <v>354</v>
      </c>
      <c r="F304" s="11">
        <v>0</v>
      </c>
      <c r="G304" s="11">
        <v>4666.29</v>
      </c>
      <c r="H304" s="26" t="str">
        <f>MID(Tabla_Gtos_Ingresos7[[#This Row],[Subcuenta]],1,4)</f>
        <v>7000</v>
      </c>
      <c r="I304" s="27">
        <f>VALUE(MID(Tabla_Gtos_Ingresos7[[#This Row],[4 digitos]],1,3))</f>
        <v>700</v>
      </c>
      <c r="J304" s="27">
        <f>VALUE(MID(Tabla_Gtos_Ingresos7[[#This Row],[3 digitos]],1,2))</f>
        <v>70</v>
      </c>
      <c r="K304" s="28" t="str">
        <f>VLOOKUP(Tabla_Gtos_Ingresos7[[#This Row],[3 digitos]],PGC_Gtos_e_Ingresos[],4,FALSE)</f>
        <v>1a</v>
      </c>
      <c r="L304" s="30" t="str">
        <f>VLOOKUP(Tabla_Gtos_Ingresos7[[#This Row],[Grupo 1]],Tabla3[],4,FALSE)</f>
        <v>1. Importe Neto Cifra de Negocios</v>
      </c>
      <c r="M304" s="30" t="str">
        <f>VLOOKUP(Tabla_Gtos_Ingresos7[[#This Row],[Grupo 1]],Tabla3[],5,FALSE)</f>
        <v>1.a Ventas</v>
      </c>
      <c r="N304" s="28" t="str">
        <f>VLOOKUP(Tabla_Gtos_Ingresos7[[#This Row],[Grupo 1]],Tabla3[],10,FALSE)</f>
        <v>I</v>
      </c>
      <c r="O304" s="28" t="str">
        <f>VLOOKUP(Tabla_Gtos_Ingresos7[[#This Row],[Grupo 1]],Tabla3[],6,FALSE)</f>
        <v>Explotación</v>
      </c>
      <c r="P304" s="28">
        <f>VLOOKUP(Tabla_Gtos_Ingresos7[[#This Row],[Grupo 1]],Tabla3[],2,FALSE)</f>
        <v>1</v>
      </c>
      <c r="Q304" s="29" t="str">
        <f>VLOOKUP(Tabla_Gtos_Ingresos7[[#This Row],[3 digitos]],PGC_Gtos_e_Ingresos[],2,FALSE)</f>
        <v xml:space="preserve"> Ventas de mercaderías</v>
      </c>
      <c r="R304" s="30" t="str">
        <f>Tabla_Gtos_Ingresos7[[#This Row],[3 digitos]]&amp;"/"&amp;Tabla_Gtos_Ingresos7[[#This Row],[Nombre cuenta]]</f>
        <v>700/ Ventas de mercaderías</v>
      </c>
      <c r="S304" s="30">
        <f>YEAR(Tabla_Gtos_Ingresos7[[#This Row],[Fecha]])</f>
        <v>2010</v>
      </c>
      <c r="T304" s="27">
        <f>MONTH(Tabla_Gtos_Ingresos7[[#This Row],[Fecha]])</f>
        <v>9</v>
      </c>
      <c r="U304" s="30">
        <f>ROUNDUP(MONTH(Tabla_Gtos_Ingresos7[[#This Row],[Fecha]])/3, 0)</f>
        <v>3</v>
      </c>
      <c r="V304" s="30">
        <f>(Tabla_Gtos_Ingresos7[[#This Row],[Factor]]*Tabla_Gtos_Ingresos7[[#This Row],[Haber]])+(Tabla_Gtos_Ingresos7[[#This Row],[Factor]]*Tabla_Gtos_Ingresos7[[#This Row],[Debe]])</f>
        <v>4666.29</v>
      </c>
      <c r="W304" s="30">
        <f>VLOOKUP(Tabla_Gtos_Ingresos7[[#This Row],[3 digitos]],PGC_Gtos_e_Ingresos[],3,FALSE)</f>
        <v>1</v>
      </c>
    </row>
    <row r="305" spans="1:23" x14ac:dyDescent="0.2">
      <c r="A305" s="1">
        <v>2124</v>
      </c>
      <c r="B305" s="12">
        <v>40447</v>
      </c>
      <c r="C305" s="14">
        <v>70000165</v>
      </c>
      <c r="D305" s="1" t="s">
        <v>38</v>
      </c>
      <c r="E305" s="2" t="s">
        <v>582</v>
      </c>
      <c r="F305" s="11">
        <v>0</v>
      </c>
      <c r="G305" s="11">
        <v>398.55</v>
      </c>
      <c r="H305" s="26" t="str">
        <f>MID(Tabla_Gtos_Ingresos7[[#This Row],[Subcuenta]],1,4)</f>
        <v>7000</v>
      </c>
      <c r="I305" s="27">
        <f>VALUE(MID(Tabla_Gtos_Ingresos7[[#This Row],[4 digitos]],1,3))</f>
        <v>700</v>
      </c>
      <c r="J305" s="27">
        <f>VALUE(MID(Tabla_Gtos_Ingresos7[[#This Row],[3 digitos]],1,2))</f>
        <v>70</v>
      </c>
      <c r="K305" s="28" t="str">
        <f>VLOOKUP(Tabla_Gtos_Ingresos7[[#This Row],[3 digitos]],PGC_Gtos_e_Ingresos[],4,FALSE)</f>
        <v>1a</v>
      </c>
      <c r="L305" s="30" t="str">
        <f>VLOOKUP(Tabla_Gtos_Ingresos7[[#This Row],[Grupo 1]],Tabla3[],4,FALSE)</f>
        <v>1. Importe Neto Cifra de Negocios</v>
      </c>
      <c r="M305" s="30" t="str">
        <f>VLOOKUP(Tabla_Gtos_Ingresos7[[#This Row],[Grupo 1]],Tabla3[],5,FALSE)</f>
        <v>1.a Ventas</v>
      </c>
      <c r="N305" s="28" t="str">
        <f>VLOOKUP(Tabla_Gtos_Ingresos7[[#This Row],[Grupo 1]],Tabla3[],10,FALSE)</f>
        <v>I</v>
      </c>
      <c r="O305" s="28" t="str">
        <f>VLOOKUP(Tabla_Gtos_Ingresos7[[#This Row],[Grupo 1]],Tabla3[],6,FALSE)</f>
        <v>Explotación</v>
      </c>
      <c r="P305" s="28">
        <f>VLOOKUP(Tabla_Gtos_Ingresos7[[#This Row],[Grupo 1]],Tabla3[],2,FALSE)</f>
        <v>1</v>
      </c>
      <c r="Q305" s="29" t="str">
        <f>VLOOKUP(Tabla_Gtos_Ingresos7[[#This Row],[3 digitos]],PGC_Gtos_e_Ingresos[],2,FALSE)</f>
        <v xml:space="preserve"> Ventas de mercaderías</v>
      </c>
      <c r="R305" s="30" t="str">
        <f>Tabla_Gtos_Ingresos7[[#This Row],[3 digitos]]&amp;"/"&amp;Tabla_Gtos_Ingresos7[[#This Row],[Nombre cuenta]]</f>
        <v>700/ Ventas de mercaderías</v>
      </c>
      <c r="S305" s="30">
        <f>YEAR(Tabla_Gtos_Ingresos7[[#This Row],[Fecha]])</f>
        <v>2010</v>
      </c>
      <c r="T305" s="27">
        <f>MONTH(Tabla_Gtos_Ingresos7[[#This Row],[Fecha]])</f>
        <v>9</v>
      </c>
      <c r="U305" s="30">
        <f>ROUNDUP(MONTH(Tabla_Gtos_Ingresos7[[#This Row],[Fecha]])/3, 0)</f>
        <v>3</v>
      </c>
      <c r="V305" s="30">
        <f>(Tabla_Gtos_Ingresos7[[#This Row],[Factor]]*Tabla_Gtos_Ingresos7[[#This Row],[Haber]])+(Tabla_Gtos_Ingresos7[[#This Row],[Factor]]*Tabla_Gtos_Ingresos7[[#This Row],[Debe]])</f>
        <v>398.55</v>
      </c>
      <c r="W305" s="30">
        <f>VLOOKUP(Tabla_Gtos_Ingresos7[[#This Row],[3 digitos]],PGC_Gtos_e_Ingresos[],3,FALSE)</f>
        <v>1</v>
      </c>
    </row>
    <row r="306" spans="1:23" x14ac:dyDescent="0.2">
      <c r="A306" s="1">
        <v>2125</v>
      </c>
      <c r="B306" s="12">
        <v>40447</v>
      </c>
      <c r="C306" s="14">
        <v>70000166</v>
      </c>
      <c r="D306" s="1" t="s">
        <v>38</v>
      </c>
      <c r="E306" s="1" t="s">
        <v>342</v>
      </c>
      <c r="F306" s="11">
        <v>0</v>
      </c>
      <c r="G306" s="11">
        <v>629.47</v>
      </c>
      <c r="H306" s="26" t="str">
        <f>MID(Tabla_Gtos_Ingresos7[[#This Row],[Subcuenta]],1,4)</f>
        <v>7000</v>
      </c>
      <c r="I306" s="27">
        <f>VALUE(MID(Tabla_Gtos_Ingresos7[[#This Row],[4 digitos]],1,3))</f>
        <v>700</v>
      </c>
      <c r="J306" s="27">
        <f>VALUE(MID(Tabla_Gtos_Ingresos7[[#This Row],[3 digitos]],1,2))</f>
        <v>70</v>
      </c>
      <c r="K306" s="28" t="str">
        <f>VLOOKUP(Tabla_Gtos_Ingresos7[[#This Row],[3 digitos]],PGC_Gtos_e_Ingresos[],4,FALSE)</f>
        <v>1a</v>
      </c>
      <c r="L306" s="30" t="str">
        <f>VLOOKUP(Tabla_Gtos_Ingresos7[[#This Row],[Grupo 1]],Tabla3[],4,FALSE)</f>
        <v>1. Importe Neto Cifra de Negocios</v>
      </c>
      <c r="M306" s="30" t="str">
        <f>VLOOKUP(Tabla_Gtos_Ingresos7[[#This Row],[Grupo 1]],Tabla3[],5,FALSE)</f>
        <v>1.a Ventas</v>
      </c>
      <c r="N306" s="28" t="str">
        <f>VLOOKUP(Tabla_Gtos_Ingresos7[[#This Row],[Grupo 1]],Tabla3[],10,FALSE)</f>
        <v>I</v>
      </c>
      <c r="O306" s="28" t="str">
        <f>VLOOKUP(Tabla_Gtos_Ingresos7[[#This Row],[Grupo 1]],Tabla3[],6,FALSE)</f>
        <v>Explotación</v>
      </c>
      <c r="P306" s="28">
        <f>VLOOKUP(Tabla_Gtos_Ingresos7[[#This Row],[Grupo 1]],Tabla3[],2,FALSE)</f>
        <v>1</v>
      </c>
      <c r="Q306" s="29" t="str">
        <f>VLOOKUP(Tabla_Gtos_Ingresos7[[#This Row],[3 digitos]],PGC_Gtos_e_Ingresos[],2,FALSE)</f>
        <v xml:space="preserve"> Ventas de mercaderías</v>
      </c>
      <c r="R306" s="30" t="str">
        <f>Tabla_Gtos_Ingresos7[[#This Row],[3 digitos]]&amp;"/"&amp;Tabla_Gtos_Ingresos7[[#This Row],[Nombre cuenta]]</f>
        <v>700/ Ventas de mercaderías</v>
      </c>
      <c r="S306" s="30">
        <f>YEAR(Tabla_Gtos_Ingresos7[[#This Row],[Fecha]])</f>
        <v>2010</v>
      </c>
      <c r="T306" s="27">
        <f>MONTH(Tabla_Gtos_Ingresos7[[#This Row],[Fecha]])</f>
        <v>9</v>
      </c>
      <c r="U306" s="30">
        <f>ROUNDUP(MONTH(Tabla_Gtos_Ingresos7[[#This Row],[Fecha]])/3, 0)</f>
        <v>3</v>
      </c>
      <c r="V306" s="30">
        <f>(Tabla_Gtos_Ingresos7[[#This Row],[Factor]]*Tabla_Gtos_Ingresos7[[#This Row],[Haber]])+(Tabla_Gtos_Ingresos7[[#This Row],[Factor]]*Tabla_Gtos_Ingresos7[[#This Row],[Debe]])</f>
        <v>629.47</v>
      </c>
      <c r="W306" s="30">
        <f>VLOOKUP(Tabla_Gtos_Ingresos7[[#This Row],[3 digitos]],PGC_Gtos_e_Ingresos[],3,FALSE)</f>
        <v>1</v>
      </c>
    </row>
    <row r="307" spans="1:23" x14ac:dyDescent="0.2">
      <c r="A307" s="1">
        <v>2126</v>
      </c>
      <c r="B307" s="12">
        <v>40447</v>
      </c>
      <c r="C307" s="14">
        <v>70000167</v>
      </c>
      <c r="D307" s="1" t="s">
        <v>38</v>
      </c>
      <c r="E307" s="1" t="s">
        <v>237</v>
      </c>
      <c r="F307" s="11">
        <v>0</v>
      </c>
      <c r="G307" s="11">
        <v>1080</v>
      </c>
      <c r="H307" s="26" t="str">
        <f>MID(Tabla_Gtos_Ingresos7[[#This Row],[Subcuenta]],1,4)</f>
        <v>7000</v>
      </c>
      <c r="I307" s="27">
        <f>VALUE(MID(Tabla_Gtos_Ingresos7[[#This Row],[4 digitos]],1,3))</f>
        <v>700</v>
      </c>
      <c r="J307" s="27">
        <f>VALUE(MID(Tabla_Gtos_Ingresos7[[#This Row],[3 digitos]],1,2))</f>
        <v>70</v>
      </c>
      <c r="K307" s="28" t="str">
        <f>VLOOKUP(Tabla_Gtos_Ingresos7[[#This Row],[3 digitos]],PGC_Gtos_e_Ingresos[],4,FALSE)</f>
        <v>1a</v>
      </c>
      <c r="L307" s="30" t="str">
        <f>VLOOKUP(Tabla_Gtos_Ingresos7[[#This Row],[Grupo 1]],Tabla3[],4,FALSE)</f>
        <v>1. Importe Neto Cifra de Negocios</v>
      </c>
      <c r="M307" s="30" t="str">
        <f>VLOOKUP(Tabla_Gtos_Ingresos7[[#This Row],[Grupo 1]],Tabla3[],5,FALSE)</f>
        <v>1.a Ventas</v>
      </c>
      <c r="N307" s="28" t="str">
        <f>VLOOKUP(Tabla_Gtos_Ingresos7[[#This Row],[Grupo 1]],Tabla3[],10,FALSE)</f>
        <v>I</v>
      </c>
      <c r="O307" s="28" t="str">
        <f>VLOOKUP(Tabla_Gtos_Ingresos7[[#This Row],[Grupo 1]],Tabla3[],6,FALSE)</f>
        <v>Explotación</v>
      </c>
      <c r="P307" s="28">
        <f>VLOOKUP(Tabla_Gtos_Ingresos7[[#This Row],[Grupo 1]],Tabla3[],2,FALSE)</f>
        <v>1</v>
      </c>
      <c r="Q307" s="29" t="str">
        <f>VLOOKUP(Tabla_Gtos_Ingresos7[[#This Row],[3 digitos]],PGC_Gtos_e_Ingresos[],2,FALSE)</f>
        <v xml:space="preserve"> Ventas de mercaderías</v>
      </c>
      <c r="R307" s="30" t="str">
        <f>Tabla_Gtos_Ingresos7[[#This Row],[3 digitos]]&amp;"/"&amp;Tabla_Gtos_Ingresos7[[#This Row],[Nombre cuenta]]</f>
        <v>700/ Ventas de mercaderías</v>
      </c>
      <c r="S307" s="30">
        <f>YEAR(Tabla_Gtos_Ingresos7[[#This Row],[Fecha]])</f>
        <v>2010</v>
      </c>
      <c r="T307" s="27">
        <f>MONTH(Tabla_Gtos_Ingresos7[[#This Row],[Fecha]])</f>
        <v>9</v>
      </c>
      <c r="U307" s="30">
        <f>ROUNDUP(MONTH(Tabla_Gtos_Ingresos7[[#This Row],[Fecha]])/3, 0)</f>
        <v>3</v>
      </c>
      <c r="V307" s="30">
        <f>(Tabla_Gtos_Ingresos7[[#This Row],[Factor]]*Tabla_Gtos_Ingresos7[[#This Row],[Haber]])+(Tabla_Gtos_Ingresos7[[#This Row],[Factor]]*Tabla_Gtos_Ingresos7[[#This Row],[Debe]])</f>
        <v>1080</v>
      </c>
      <c r="W307" s="30">
        <f>VLOOKUP(Tabla_Gtos_Ingresos7[[#This Row],[3 digitos]],PGC_Gtos_e_Ingresos[],3,FALSE)</f>
        <v>1</v>
      </c>
    </row>
    <row r="308" spans="1:23" x14ac:dyDescent="0.2">
      <c r="A308" s="1">
        <v>2127</v>
      </c>
      <c r="B308" s="12">
        <v>40447</v>
      </c>
      <c r="C308" s="14">
        <v>70000168</v>
      </c>
      <c r="D308" s="1" t="s">
        <v>38</v>
      </c>
      <c r="E308" s="1" t="s">
        <v>238</v>
      </c>
      <c r="F308" s="11">
        <v>0</v>
      </c>
      <c r="G308" s="11">
        <v>300.41000000000003</v>
      </c>
      <c r="H308" s="26" t="str">
        <f>MID(Tabla_Gtos_Ingresos7[[#This Row],[Subcuenta]],1,4)</f>
        <v>7000</v>
      </c>
      <c r="I308" s="27">
        <f>VALUE(MID(Tabla_Gtos_Ingresos7[[#This Row],[4 digitos]],1,3))</f>
        <v>700</v>
      </c>
      <c r="J308" s="27">
        <f>VALUE(MID(Tabla_Gtos_Ingresos7[[#This Row],[3 digitos]],1,2))</f>
        <v>70</v>
      </c>
      <c r="K308" s="28" t="str">
        <f>VLOOKUP(Tabla_Gtos_Ingresos7[[#This Row],[3 digitos]],PGC_Gtos_e_Ingresos[],4,FALSE)</f>
        <v>1a</v>
      </c>
      <c r="L308" s="30" t="str">
        <f>VLOOKUP(Tabla_Gtos_Ingresos7[[#This Row],[Grupo 1]],Tabla3[],4,FALSE)</f>
        <v>1. Importe Neto Cifra de Negocios</v>
      </c>
      <c r="M308" s="30" t="str">
        <f>VLOOKUP(Tabla_Gtos_Ingresos7[[#This Row],[Grupo 1]],Tabla3[],5,FALSE)</f>
        <v>1.a Ventas</v>
      </c>
      <c r="N308" s="28" t="str">
        <f>VLOOKUP(Tabla_Gtos_Ingresos7[[#This Row],[Grupo 1]],Tabla3[],10,FALSE)</f>
        <v>I</v>
      </c>
      <c r="O308" s="28" t="str">
        <f>VLOOKUP(Tabla_Gtos_Ingresos7[[#This Row],[Grupo 1]],Tabla3[],6,FALSE)</f>
        <v>Explotación</v>
      </c>
      <c r="P308" s="28">
        <f>VLOOKUP(Tabla_Gtos_Ingresos7[[#This Row],[Grupo 1]],Tabla3[],2,FALSE)</f>
        <v>1</v>
      </c>
      <c r="Q308" s="29" t="str">
        <f>VLOOKUP(Tabla_Gtos_Ingresos7[[#This Row],[3 digitos]],PGC_Gtos_e_Ingresos[],2,FALSE)</f>
        <v xml:space="preserve"> Ventas de mercaderías</v>
      </c>
      <c r="R308" s="30" t="str">
        <f>Tabla_Gtos_Ingresos7[[#This Row],[3 digitos]]&amp;"/"&amp;Tabla_Gtos_Ingresos7[[#This Row],[Nombre cuenta]]</f>
        <v>700/ Ventas de mercaderías</v>
      </c>
      <c r="S308" s="30">
        <f>YEAR(Tabla_Gtos_Ingresos7[[#This Row],[Fecha]])</f>
        <v>2010</v>
      </c>
      <c r="T308" s="27">
        <f>MONTH(Tabla_Gtos_Ingresos7[[#This Row],[Fecha]])</f>
        <v>9</v>
      </c>
      <c r="U308" s="30">
        <f>ROUNDUP(MONTH(Tabla_Gtos_Ingresos7[[#This Row],[Fecha]])/3, 0)</f>
        <v>3</v>
      </c>
      <c r="V308" s="30">
        <f>(Tabla_Gtos_Ingresos7[[#This Row],[Factor]]*Tabla_Gtos_Ingresos7[[#This Row],[Haber]])+(Tabla_Gtos_Ingresos7[[#This Row],[Factor]]*Tabla_Gtos_Ingresos7[[#This Row],[Debe]])</f>
        <v>300.41000000000003</v>
      </c>
      <c r="W308" s="30">
        <f>VLOOKUP(Tabla_Gtos_Ingresos7[[#This Row],[3 digitos]],PGC_Gtos_e_Ingresos[],3,FALSE)</f>
        <v>1</v>
      </c>
    </row>
    <row r="309" spans="1:23" x14ac:dyDescent="0.2">
      <c r="A309" s="1">
        <v>2128</v>
      </c>
      <c r="B309" s="12">
        <v>40447</v>
      </c>
      <c r="C309" s="14">
        <v>70000169</v>
      </c>
      <c r="D309" s="1" t="s">
        <v>38</v>
      </c>
      <c r="E309" s="1" t="s">
        <v>239</v>
      </c>
      <c r="F309" s="11">
        <v>0</v>
      </c>
      <c r="G309" s="11">
        <v>1021.46</v>
      </c>
      <c r="H309" s="26" t="str">
        <f>MID(Tabla_Gtos_Ingresos7[[#This Row],[Subcuenta]],1,4)</f>
        <v>7000</v>
      </c>
      <c r="I309" s="27">
        <f>VALUE(MID(Tabla_Gtos_Ingresos7[[#This Row],[4 digitos]],1,3))</f>
        <v>700</v>
      </c>
      <c r="J309" s="27">
        <f>VALUE(MID(Tabla_Gtos_Ingresos7[[#This Row],[3 digitos]],1,2))</f>
        <v>70</v>
      </c>
      <c r="K309" s="28" t="str">
        <f>VLOOKUP(Tabla_Gtos_Ingresos7[[#This Row],[3 digitos]],PGC_Gtos_e_Ingresos[],4,FALSE)</f>
        <v>1a</v>
      </c>
      <c r="L309" s="30" t="str">
        <f>VLOOKUP(Tabla_Gtos_Ingresos7[[#This Row],[Grupo 1]],Tabla3[],4,FALSE)</f>
        <v>1. Importe Neto Cifra de Negocios</v>
      </c>
      <c r="M309" s="30" t="str">
        <f>VLOOKUP(Tabla_Gtos_Ingresos7[[#This Row],[Grupo 1]],Tabla3[],5,FALSE)</f>
        <v>1.a Ventas</v>
      </c>
      <c r="N309" s="28" t="str">
        <f>VLOOKUP(Tabla_Gtos_Ingresos7[[#This Row],[Grupo 1]],Tabla3[],10,FALSE)</f>
        <v>I</v>
      </c>
      <c r="O309" s="28" t="str">
        <f>VLOOKUP(Tabla_Gtos_Ingresos7[[#This Row],[Grupo 1]],Tabla3[],6,FALSE)</f>
        <v>Explotación</v>
      </c>
      <c r="P309" s="28">
        <f>VLOOKUP(Tabla_Gtos_Ingresos7[[#This Row],[Grupo 1]],Tabla3[],2,FALSE)</f>
        <v>1</v>
      </c>
      <c r="Q309" s="29" t="str">
        <f>VLOOKUP(Tabla_Gtos_Ingresos7[[#This Row],[3 digitos]],PGC_Gtos_e_Ingresos[],2,FALSE)</f>
        <v xml:space="preserve"> Ventas de mercaderías</v>
      </c>
      <c r="R309" s="30" t="str">
        <f>Tabla_Gtos_Ingresos7[[#This Row],[3 digitos]]&amp;"/"&amp;Tabla_Gtos_Ingresos7[[#This Row],[Nombre cuenta]]</f>
        <v>700/ Ventas de mercaderías</v>
      </c>
      <c r="S309" s="30">
        <f>YEAR(Tabla_Gtos_Ingresos7[[#This Row],[Fecha]])</f>
        <v>2010</v>
      </c>
      <c r="T309" s="27">
        <f>MONTH(Tabla_Gtos_Ingresos7[[#This Row],[Fecha]])</f>
        <v>9</v>
      </c>
      <c r="U309" s="30">
        <f>ROUNDUP(MONTH(Tabla_Gtos_Ingresos7[[#This Row],[Fecha]])/3, 0)</f>
        <v>3</v>
      </c>
      <c r="V309" s="30">
        <f>(Tabla_Gtos_Ingresos7[[#This Row],[Factor]]*Tabla_Gtos_Ingresos7[[#This Row],[Haber]])+(Tabla_Gtos_Ingresos7[[#This Row],[Factor]]*Tabla_Gtos_Ingresos7[[#This Row],[Debe]])</f>
        <v>1021.46</v>
      </c>
      <c r="W309" s="30">
        <f>VLOOKUP(Tabla_Gtos_Ingresos7[[#This Row],[3 digitos]],PGC_Gtos_e_Ingresos[],3,FALSE)</f>
        <v>1</v>
      </c>
    </row>
    <row r="310" spans="1:23" x14ac:dyDescent="0.2">
      <c r="A310" s="1">
        <v>2123</v>
      </c>
      <c r="B310" s="12">
        <v>40447</v>
      </c>
      <c r="C310" s="14">
        <v>70000005</v>
      </c>
      <c r="D310" s="1" t="s">
        <v>57</v>
      </c>
      <c r="E310" s="1" t="s">
        <v>360</v>
      </c>
      <c r="F310" s="11">
        <v>0</v>
      </c>
      <c r="G310" s="11">
        <v>1840</v>
      </c>
      <c r="H310" s="26" t="str">
        <f>MID(Tabla_Gtos_Ingresos7[[#This Row],[Subcuenta]],1,4)</f>
        <v>7000</v>
      </c>
      <c r="I310" s="27">
        <f>VALUE(MID(Tabla_Gtos_Ingresos7[[#This Row],[4 digitos]],1,3))</f>
        <v>700</v>
      </c>
      <c r="J310" s="27">
        <f>VALUE(MID(Tabla_Gtos_Ingresos7[[#This Row],[3 digitos]],1,2))</f>
        <v>70</v>
      </c>
      <c r="K310" s="28" t="str">
        <f>VLOOKUP(Tabla_Gtos_Ingresos7[[#This Row],[3 digitos]],PGC_Gtos_e_Ingresos[],4,FALSE)</f>
        <v>1a</v>
      </c>
      <c r="L310" s="30" t="str">
        <f>VLOOKUP(Tabla_Gtos_Ingresos7[[#This Row],[Grupo 1]],Tabla3[],4,FALSE)</f>
        <v>1. Importe Neto Cifra de Negocios</v>
      </c>
      <c r="M310" s="30" t="str">
        <f>VLOOKUP(Tabla_Gtos_Ingresos7[[#This Row],[Grupo 1]],Tabla3[],5,FALSE)</f>
        <v>1.a Ventas</v>
      </c>
      <c r="N310" s="28" t="str">
        <f>VLOOKUP(Tabla_Gtos_Ingresos7[[#This Row],[Grupo 1]],Tabla3[],10,FALSE)</f>
        <v>I</v>
      </c>
      <c r="O310" s="28" t="str">
        <f>VLOOKUP(Tabla_Gtos_Ingresos7[[#This Row],[Grupo 1]],Tabla3[],6,FALSE)</f>
        <v>Explotación</v>
      </c>
      <c r="P310" s="28">
        <f>VLOOKUP(Tabla_Gtos_Ingresos7[[#This Row],[Grupo 1]],Tabla3[],2,FALSE)</f>
        <v>1</v>
      </c>
      <c r="Q310" s="29" t="str">
        <f>VLOOKUP(Tabla_Gtos_Ingresos7[[#This Row],[3 digitos]],PGC_Gtos_e_Ingresos[],2,FALSE)</f>
        <v xml:space="preserve"> Ventas de mercaderías</v>
      </c>
      <c r="R310" s="30" t="str">
        <f>Tabla_Gtos_Ingresos7[[#This Row],[3 digitos]]&amp;"/"&amp;Tabla_Gtos_Ingresos7[[#This Row],[Nombre cuenta]]</f>
        <v>700/ Ventas de mercaderías</v>
      </c>
      <c r="S310" s="30">
        <f>YEAR(Tabla_Gtos_Ingresos7[[#This Row],[Fecha]])</f>
        <v>2010</v>
      </c>
      <c r="T310" s="27">
        <f>MONTH(Tabla_Gtos_Ingresos7[[#This Row],[Fecha]])</f>
        <v>9</v>
      </c>
      <c r="U310" s="30">
        <f>ROUNDUP(MONTH(Tabla_Gtos_Ingresos7[[#This Row],[Fecha]])/3, 0)</f>
        <v>3</v>
      </c>
      <c r="V310" s="30">
        <f>(Tabla_Gtos_Ingresos7[[#This Row],[Factor]]*Tabla_Gtos_Ingresos7[[#This Row],[Haber]])+(Tabla_Gtos_Ingresos7[[#This Row],[Factor]]*Tabla_Gtos_Ingresos7[[#This Row],[Debe]])</f>
        <v>1840</v>
      </c>
      <c r="W310" s="30">
        <f>VLOOKUP(Tabla_Gtos_Ingresos7[[#This Row],[3 digitos]],PGC_Gtos_e_Ingresos[],3,FALSE)</f>
        <v>1</v>
      </c>
    </row>
    <row r="311" spans="1:23" x14ac:dyDescent="0.2">
      <c r="A311" s="1">
        <v>2731</v>
      </c>
      <c r="B311" s="12">
        <v>40508</v>
      </c>
      <c r="C311" s="14">
        <v>70000205</v>
      </c>
      <c r="D311" s="1" t="s">
        <v>38</v>
      </c>
      <c r="E311" s="1" t="s">
        <v>356</v>
      </c>
      <c r="F311" s="11">
        <v>0</v>
      </c>
      <c r="G311" s="11">
        <v>10560.78</v>
      </c>
      <c r="H311" s="26" t="str">
        <f>MID(Tabla_Gtos_Ingresos7[[#This Row],[Subcuenta]],1,4)</f>
        <v>7000</v>
      </c>
      <c r="I311" s="27">
        <f>VALUE(MID(Tabla_Gtos_Ingresos7[[#This Row],[4 digitos]],1,3))</f>
        <v>700</v>
      </c>
      <c r="J311" s="27">
        <f>VALUE(MID(Tabla_Gtos_Ingresos7[[#This Row],[3 digitos]],1,2))</f>
        <v>70</v>
      </c>
      <c r="K311" s="28" t="str">
        <f>VLOOKUP(Tabla_Gtos_Ingresos7[[#This Row],[3 digitos]],PGC_Gtos_e_Ingresos[],4,FALSE)</f>
        <v>1a</v>
      </c>
      <c r="L311" s="30" t="str">
        <f>VLOOKUP(Tabla_Gtos_Ingresos7[[#This Row],[Grupo 1]],Tabla3[],4,FALSE)</f>
        <v>1. Importe Neto Cifra de Negocios</v>
      </c>
      <c r="M311" s="30" t="str">
        <f>VLOOKUP(Tabla_Gtos_Ingresos7[[#This Row],[Grupo 1]],Tabla3[],5,FALSE)</f>
        <v>1.a Ventas</v>
      </c>
      <c r="N311" s="28" t="str">
        <f>VLOOKUP(Tabla_Gtos_Ingresos7[[#This Row],[Grupo 1]],Tabla3[],10,FALSE)</f>
        <v>I</v>
      </c>
      <c r="O311" s="28" t="str">
        <f>VLOOKUP(Tabla_Gtos_Ingresos7[[#This Row],[Grupo 1]],Tabla3[],6,FALSE)</f>
        <v>Explotación</v>
      </c>
      <c r="P311" s="28">
        <f>VLOOKUP(Tabla_Gtos_Ingresos7[[#This Row],[Grupo 1]],Tabla3[],2,FALSE)</f>
        <v>1</v>
      </c>
      <c r="Q311" s="29" t="str">
        <f>VLOOKUP(Tabla_Gtos_Ingresos7[[#This Row],[3 digitos]],PGC_Gtos_e_Ingresos[],2,FALSE)</f>
        <v xml:space="preserve"> Ventas de mercaderías</v>
      </c>
      <c r="R311" s="30" t="str">
        <f>Tabla_Gtos_Ingresos7[[#This Row],[3 digitos]]&amp;"/"&amp;Tabla_Gtos_Ingresos7[[#This Row],[Nombre cuenta]]</f>
        <v>700/ Ventas de mercaderías</v>
      </c>
      <c r="S311" s="30">
        <f>YEAR(Tabla_Gtos_Ingresos7[[#This Row],[Fecha]])</f>
        <v>2010</v>
      </c>
      <c r="T311" s="27">
        <f>MONTH(Tabla_Gtos_Ingresos7[[#This Row],[Fecha]])</f>
        <v>11</v>
      </c>
      <c r="U311" s="30">
        <f>ROUNDUP(MONTH(Tabla_Gtos_Ingresos7[[#This Row],[Fecha]])/3, 0)</f>
        <v>4</v>
      </c>
      <c r="V311" s="30">
        <f>(Tabla_Gtos_Ingresos7[[#This Row],[Factor]]*Tabla_Gtos_Ingresos7[[#This Row],[Haber]])+(Tabla_Gtos_Ingresos7[[#This Row],[Factor]]*Tabla_Gtos_Ingresos7[[#This Row],[Debe]])</f>
        <v>10560.78</v>
      </c>
      <c r="W311" s="30">
        <f>VLOOKUP(Tabla_Gtos_Ingresos7[[#This Row],[3 digitos]],PGC_Gtos_e_Ingresos[],3,FALSE)</f>
        <v>1</v>
      </c>
    </row>
    <row r="312" spans="1:23" x14ac:dyDescent="0.2">
      <c r="A312" s="1">
        <v>2730</v>
      </c>
      <c r="B312" s="12">
        <v>40508</v>
      </c>
      <c r="C312" s="14">
        <v>70000008</v>
      </c>
      <c r="D312" s="1" t="s">
        <v>57</v>
      </c>
      <c r="E312" s="1" t="s">
        <v>362</v>
      </c>
      <c r="F312" s="11">
        <v>0</v>
      </c>
      <c r="G312" s="11">
        <v>589</v>
      </c>
      <c r="H312" s="26" t="str">
        <f>MID(Tabla_Gtos_Ingresos7[[#This Row],[Subcuenta]],1,4)</f>
        <v>7000</v>
      </c>
      <c r="I312" s="27">
        <f>VALUE(MID(Tabla_Gtos_Ingresos7[[#This Row],[4 digitos]],1,3))</f>
        <v>700</v>
      </c>
      <c r="J312" s="27">
        <f>VALUE(MID(Tabla_Gtos_Ingresos7[[#This Row],[3 digitos]],1,2))</f>
        <v>70</v>
      </c>
      <c r="K312" s="28" t="str">
        <f>VLOOKUP(Tabla_Gtos_Ingresos7[[#This Row],[3 digitos]],PGC_Gtos_e_Ingresos[],4,FALSE)</f>
        <v>1a</v>
      </c>
      <c r="L312" s="30" t="str">
        <f>VLOOKUP(Tabla_Gtos_Ingresos7[[#This Row],[Grupo 1]],Tabla3[],4,FALSE)</f>
        <v>1. Importe Neto Cifra de Negocios</v>
      </c>
      <c r="M312" s="30" t="str">
        <f>VLOOKUP(Tabla_Gtos_Ingresos7[[#This Row],[Grupo 1]],Tabla3[],5,FALSE)</f>
        <v>1.a Ventas</v>
      </c>
      <c r="N312" s="28" t="str">
        <f>VLOOKUP(Tabla_Gtos_Ingresos7[[#This Row],[Grupo 1]],Tabla3[],10,FALSE)</f>
        <v>I</v>
      </c>
      <c r="O312" s="28" t="str">
        <f>VLOOKUP(Tabla_Gtos_Ingresos7[[#This Row],[Grupo 1]],Tabla3[],6,FALSE)</f>
        <v>Explotación</v>
      </c>
      <c r="P312" s="28">
        <f>VLOOKUP(Tabla_Gtos_Ingresos7[[#This Row],[Grupo 1]],Tabla3[],2,FALSE)</f>
        <v>1</v>
      </c>
      <c r="Q312" s="29" t="str">
        <f>VLOOKUP(Tabla_Gtos_Ingresos7[[#This Row],[3 digitos]],PGC_Gtos_e_Ingresos[],2,FALSE)</f>
        <v xml:space="preserve"> Ventas de mercaderías</v>
      </c>
      <c r="R312" s="30" t="str">
        <f>Tabla_Gtos_Ingresos7[[#This Row],[3 digitos]]&amp;"/"&amp;Tabla_Gtos_Ingresos7[[#This Row],[Nombre cuenta]]</f>
        <v>700/ Ventas de mercaderías</v>
      </c>
      <c r="S312" s="30">
        <f>YEAR(Tabla_Gtos_Ingresos7[[#This Row],[Fecha]])</f>
        <v>2010</v>
      </c>
      <c r="T312" s="27">
        <f>MONTH(Tabla_Gtos_Ingresos7[[#This Row],[Fecha]])</f>
        <v>11</v>
      </c>
      <c r="U312" s="30">
        <f>ROUNDUP(MONTH(Tabla_Gtos_Ingresos7[[#This Row],[Fecha]])/3, 0)</f>
        <v>4</v>
      </c>
      <c r="V312" s="30">
        <f>(Tabla_Gtos_Ingresos7[[#This Row],[Factor]]*Tabla_Gtos_Ingresos7[[#This Row],[Haber]])+(Tabla_Gtos_Ingresos7[[#This Row],[Factor]]*Tabla_Gtos_Ingresos7[[#This Row],[Debe]])</f>
        <v>589</v>
      </c>
      <c r="W312" s="30">
        <f>VLOOKUP(Tabla_Gtos_Ingresos7[[#This Row],[3 digitos]],PGC_Gtos_e_Ingresos[],3,FALSE)</f>
        <v>1</v>
      </c>
    </row>
    <row r="313" spans="1:23" x14ac:dyDescent="0.2">
      <c r="A313" s="1">
        <v>2991</v>
      </c>
      <c r="B313" s="12">
        <v>40538</v>
      </c>
      <c r="C313" s="14">
        <v>62200075</v>
      </c>
      <c r="D313" s="1" t="s">
        <v>14</v>
      </c>
      <c r="E313" s="1" t="s">
        <v>922</v>
      </c>
      <c r="F313" s="11">
        <v>397.98</v>
      </c>
      <c r="G313" s="11">
        <v>0</v>
      </c>
      <c r="H313" s="26" t="str">
        <f>MID(Tabla_Gtos_Ingresos7[[#This Row],[Subcuenta]],1,4)</f>
        <v>6220</v>
      </c>
      <c r="I313" s="27">
        <f>VALUE(MID(Tabla_Gtos_Ingresos7[[#This Row],[4 digitos]],1,3))</f>
        <v>622</v>
      </c>
      <c r="J313" s="27">
        <f>VALUE(MID(Tabla_Gtos_Ingresos7[[#This Row],[3 digitos]],1,2))</f>
        <v>62</v>
      </c>
      <c r="K313" s="28" t="str">
        <f>VLOOKUP(Tabla_Gtos_Ingresos7[[#This Row],[3 digitos]],PGC_Gtos_e_Ingresos[],4,FALSE)</f>
        <v>7.a</v>
      </c>
      <c r="L313" s="30" t="str">
        <f>VLOOKUP(Tabla_Gtos_Ingresos7[[#This Row],[Grupo 1]],Tabla3[],4,FALSE)</f>
        <v>7. Otros Gastos de Explotación</v>
      </c>
      <c r="M313" s="30" t="str">
        <f>VLOOKUP(Tabla_Gtos_Ingresos7[[#This Row],[Grupo 1]],Tabla3[],5,FALSE)</f>
        <v>7.a Servicios Exteriores</v>
      </c>
      <c r="N313" s="28" t="str">
        <f>VLOOKUP(Tabla_Gtos_Ingresos7[[#This Row],[Grupo 1]],Tabla3[],10,FALSE)</f>
        <v>G</v>
      </c>
      <c r="O313" s="28" t="str">
        <f>VLOOKUP(Tabla_Gtos_Ingresos7[[#This Row],[Grupo 1]],Tabla3[],6,FALSE)</f>
        <v>Explotación</v>
      </c>
      <c r="P313" s="28">
        <f>VLOOKUP(Tabla_Gtos_Ingresos7[[#This Row],[Grupo 1]],Tabla3[],2,FALSE)</f>
        <v>7</v>
      </c>
      <c r="Q313" s="29" t="str">
        <f>VLOOKUP(Tabla_Gtos_Ingresos7[[#This Row],[3 digitos]],PGC_Gtos_e_Ingresos[],2,FALSE)</f>
        <v xml:space="preserve"> Reparaciones y conservación</v>
      </c>
      <c r="R313" s="30" t="str">
        <f>Tabla_Gtos_Ingresos7[[#This Row],[3 digitos]]&amp;"/"&amp;Tabla_Gtos_Ingresos7[[#This Row],[Nombre cuenta]]</f>
        <v>622/ Reparaciones y conservación</v>
      </c>
      <c r="S313" s="30">
        <f>YEAR(Tabla_Gtos_Ingresos7[[#This Row],[Fecha]])</f>
        <v>2010</v>
      </c>
      <c r="T313" s="27">
        <f>MONTH(Tabla_Gtos_Ingresos7[[#This Row],[Fecha]])</f>
        <v>12</v>
      </c>
      <c r="U313" s="30">
        <f>ROUNDUP(MONTH(Tabla_Gtos_Ingresos7[[#This Row],[Fecha]])/3, 0)</f>
        <v>4</v>
      </c>
      <c r="V313" s="30">
        <f>(Tabla_Gtos_Ingresos7[[#This Row],[Factor]]*Tabla_Gtos_Ingresos7[[#This Row],[Haber]])+(Tabla_Gtos_Ingresos7[[#This Row],[Factor]]*Tabla_Gtos_Ingresos7[[#This Row],[Debe]])</f>
        <v>-397.98</v>
      </c>
      <c r="W313" s="30">
        <f>VLOOKUP(Tabla_Gtos_Ingresos7[[#This Row],[3 digitos]],PGC_Gtos_e_Ingresos[],3,FALSE)</f>
        <v>-1</v>
      </c>
    </row>
    <row r="314" spans="1:23" x14ac:dyDescent="0.2">
      <c r="A314" s="1">
        <v>317</v>
      </c>
      <c r="B314" s="12">
        <v>40236</v>
      </c>
      <c r="C314" s="14">
        <v>70000035</v>
      </c>
      <c r="D314" s="1" t="s">
        <v>38</v>
      </c>
      <c r="E314" s="1" t="s">
        <v>568</v>
      </c>
      <c r="F314" s="11">
        <v>0</v>
      </c>
      <c r="G314" s="11">
        <v>37.51</v>
      </c>
      <c r="H314" s="26" t="str">
        <f>MID(Tabla_Gtos_Ingresos7[[#This Row],[Subcuenta]],1,4)</f>
        <v>7000</v>
      </c>
      <c r="I314" s="27">
        <f>VALUE(MID(Tabla_Gtos_Ingresos7[[#This Row],[4 digitos]],1,3))</f>
        <v>700</v>
      </c>
      <c r="J314" s="27">
        <f>VALUE(MID(Tabla_Gtos_Ingresos7[[#This Row],[3 digitos]],1,2))</f>
        <v>70</v>
      </c>
      <c r="K314" s="28" t="str">
        <f>VLOOKUP(Tabla_Gtos_Ingresos7[[#This Row],[3 digitos]],PGC_Gtos_e_Ingresos[],4,FALSE)</f>
        <v>1a</v>
      </c>
      <c r="L314" s="30" t="str">
        <f>VLOOKUP(Tabla_Gtos_Ingresos7[[#This Row],[Grupo 1]],Tabla3[],4,FALSE)</f>
        <v>1. Importe Neto Cifra de Negocios</v>
      </c>
      <c r="M314" s="30" t="str">
        <f>VLOOKUP(Tabla_Gtos_Ingresos7[[#This Row],[Grupo 1]],Tabla3[],5,FALSE)</f>
        <v>1.a Ventas</v>
      </c>
      <c r="N314" s="28" t="str">
        <f>VLOOKUP(Tabla_Gtos_Ingresos7[[#This Row],[Grupo 1]],Tabla3[],10,FALSE)</f>
        <v>I</v>
      </c>
      <c r="O314" s="28" t="str">
        <f>VLOOKUP(Tabla_Gtos_Ingresos7[[#This Row],[Grupo 1]],Tabla3[],6,FALSE)</f>
        <v>Explotación</v>
      </c>
      <c r="P314" s="28">
        <f>VLOOKUP(Tabla_Gtos_Ingresos7[[#This Row],[Grupo 1]],Tabla3[],2,FALSE)</f>
        <v>1</v>
      </c>
      <c r="Q314" s="29" t="str">
        <f>VLOOKUP(Tabla_Gtos_Ingresos7[[#This Row],[3 digitos]],PGC_Gtos_e_Ingresos[],2,FALSE)</f>
        <v xml:space="preserve"> Ventas de mercaderías</v>
      </c>
      <c r="R314" s="30" t="str">
        <f>Tabla_Gtos_Ingresos7[[#This Row],[3 digitos]]&amp;"/"&amp;Tabla_Gtos_Ingresos7[[#This Row],[Nombre cuenta]]</f>
        <v>700/ Ventas de mercaderías</v>
      </c>
      <c r="S314" s="30">
        <f>YEAR(Tabla_Gtos_Ingresos7[[#This Row],[Fecha]])</f>
        <v>2010</v>
      </c>
      <c r="T314" s="27">
        <f>MONTH(Tabla_Gtos_Ingresos7[[#This Row],[Fecha]])</f>
        <v>2</v>
      </c>
      <c r="U314" s="30">
        <f>ROUNDUP(MONTH(Tabla_Gtos_Ingresos7[[#This Row],[Fecha]])/3, 0)</f>
        <v>1</v>
      </c>
      <c r="V314" s="30">
        <f>(Tabla_Gtos_Ingresos7[[#This Row],[Factor]]*Tabla_Gtos_Ingresos7[[#This Row],[Haber]])+(Tabla_Gtos_Ingresos7[[#This Row],[Factor]]*Tabla_Gtos_Ingresos7[[#This Row],[Debe]])</f>
        <v>37.51</v>
      </c>
      <c r="W314" s="30">
        <f>VLOOKUP(Tabla_Gtos_Ingresos7[[#This Row],[3 digitos]],PGC_Gtos_e_Ingresos[],3,FALSE)</f>
        <v>1</v>
      </c>
    </row>
    <row r="315" spans="1:23" x14ac:dyDescent="0.2">
      <c r="A315" s="1">
        <v>318</v>
      </c>
      <c r="B315" s="12">
        <v>40236</v>
      </c>
      <c r="C315" s="14">
        <v>70000036</v>
      </c>
      <c r="D315" s="1" t="s">
        <v>38</v>
      </c>
      <c r="E315" s="2" t="s">
        <v>550</v>
      </c>
      <c r="F315" s="11">
        <v>0</v>
      </c>
      <c r="G315" s="11">
        <v>135.41</v>
      </c>
      <c r="H315" s="26" t="str">
        <f>MID(Tabla_Gtos_Ingresos7[[#This Row],[Subcuenta]],1,4)</f>
        <v>7000</v>
      </c>
      <c r="I315" s="27">
        <f>VALUE(MID(Tabla_Gtos_Ingresos7[[#This Row],[4 digitos]],1,3))</f>
        <v>700</v>
      </c>
      <c r="J315" s="27">
        <f>VALUE(MID(Tabla_Gtos_Ingresos7[[#This Row],[3 digitos]],1,2))</f>
        <v>70</v>
      </c>
      <c r="K315" s="28" t="str">
        <f>VLOOKUP(Tabla_Gtos_Ingresos7[[#This Row],[3 digitos]],PGC_Gtos_e_Ingresos[],4,FALSE)</f>
        <v>1a</v>
      </c>
      <c r="L315" s="30" t="str">
        <f>VLOOKUP(Tabla_Gtos_Ingresos7[[#This Row],[Grupo 1]],Tabla3[],4,FALSE)</f>
        <v>1. Importe Neto Cifra de Negocios</v>
      </c>
      <c r="M315" s="30" t="str">
        <f>VLOOKUP(Tabla_Gtos_Ingresos7[[#This Row],[Grupo 1]],Tabla3[],5,FALSE)</f>
        <v>1.a Ventas</v>
      </c>
      <c r="N315" s="28" t="str">
        <f>VLOOKUP(Tabla_Gtos_Ingresos7[[#This Row],[Grupo 1]],Tabla3[],10,FALSE)</f>
        <v>I</v>
      </c>
      <c r="O315" s="28" t="str">
        <f>VLOOKUP(Tabla_Gtos_Ingresos7[[#This Row],[Grupo 1]],Tabla3[],6,FALSE)</f>
        <v>Explotación</v>
      </c>
      <c r="P315" s="28">
        <f>VLOOKUP(Tabla_Gtos_Ingresos7[[#This Row],[Grupo 1]],Tabla3[],2,FALSE)</f>
        <v>1</v>
      </c>
      <c r="Q315" s="29" t="str">
        <f>VLOOKUP(Tabla_Gtos_Ingresos7[[#This Row],[3 digitos]],PGC_Gtos_e_Ingresos[],2,FALSE)</f>
        <v xml:space="preserve"> Ventas de mercaderías</v>
      </c>
      <c r="R315" s="30" t="str">
        <f>Tabla_Gtos_Ingresos7[[#This Row],[3 digitos]]&amp;"/"&amp;Tabla_Gtos_Ingresos7[[#This Row],[Nombre cuenta]]</f>
        <v>700/ Ventas de mercaderías</v>
      </c>
      <c r="S315" s="30">
        <f>YEAR(Tabla_Gtos_Ingresos7[[#This Row],[Fecha]])</f>
        <v>2010</v>
      </c>
      <c r="T315" s="27">
        <f>MONTH(Tabla_Gtos_Ingresos7[[#This Row],[Fecha]])</f>
        <v>2</v>
      </c>
      <c r="U315" s="30">
        <f>ROUNDUP(MONTH(Tabla_Gtos_Ingresos7[[#This Row],[Fecha]])/3, 0)</f>
        <v>1</v>
      </c>
      <c r="V315" s="30">
        <f>(Tabla_Gtos_Ingresos7[[#This Row],[Factor]]*Tabla_Gtos_Ingresos7[[#This Row],[Haber]])+(Tabla_Gtos_Ingresos7[[#This Row],[Factor]]*Tabla_Gtos_Ingresos7[[#This Row],[Debe]])</f>
        <v>135.41</v>
      </c>
      <c r="W315" s="30">
        <f>VLOOKUP(Tabla_Gtos_Ingresos7[[#This Row],[3 digitos]],PGC_Gtos_e_Ingresos[],3,FALSE)</f>
        <v>1</v>
      </c>
    </row>
    <row r="316" spans="1:23" x14ac:dyDescent="0.2">
      <c r="A316" s="1">
        <v>319</v>
      </c>
      <c r="B316" s="12">
        <v>40236</v>
      </c>
      <c r="C316" s="14">
        <v>70000037</v>
      </c>
      <c r="D316" s="1" t="s">
        <v>38</v>
      </c>
      <c r="E316" s="1" t="s">
        <v>43</v>
      </c>
      <c r="F316" s="11">
        <v>0</v>
      </c>
      <c r="G316" s="11">
        <v>46.09</v>
      </c>
      <c r="H316" s="26" t="str">
        <f>MID(Tabla_Gtos_Ingresos7[[#This Row],[Subcuenta]],1,4)</f>
        <v>7000</v>
      </c>
      <c r="I316" s="27">
        <f>VALUE(MID(Tabla_Gtos_Ingresos7[[#This Row],[4 digitos]],1,3))</f>
        <v>700</v>
      </c>
      <c r="J316" s="27">
        <f>VALUE(MID(Tabla_Gtos_Ingresos7[[#This Row],[3 digitos]],1,2))</f>
        <v>70</v>
      </c>
      <c r="K316" s="28" t="str">
        <f>VLOOKUP(Tabla_Gtos_Ingresos7[[#This Row],[3 digitos]],PGC_Gtos_e_Ingresos[],4,FALSE)</f>
        <v>1a</v>
      </c>
      <c r="L316" s="30" t="str">
        <f>VLOOKUP(Tabla_Gtos_Ingresos7[[#This Row],[Grupo 1]],Tabla3[],4,FALSE)</f>
        <v>1. Importe Neto Cifra de Negocios</v>
      </c>
      <c r="M316" s="30" t="str">
        <f>VLOOKUP(Tabla_Gtos_Ingresos7[[#This Row],[Grupo 1]],Tabla3[],5,FALSE)</f>
        <v>1.a Ventas</v>
      </c>
      <c r="N316" s="28" t="str">
        <f>VLOOKUP(Tabla_Gtos_Ingresos7[[#This Row],[Grupo 1]],Tabla3[],10,FALSE)</f>
        <v>I</v>
      </c>
      <c r="O316" s="28" t="str">
        <f>VLOOKUP(Tabla_Gtos_Ingresos7[[#This Row],[Grupo 1]],Tabla3[],6,FALSE)</f>
        <v>Explotación</v>
      </c>
      <c r="P316" s="28">
        <f>VLOOKUP(Tabla_Gtos_Ingresos7[[#This Row],[Grupo 1]],Tabla3[],2,FALSE)</f>
        <v>1</v>
      </c>
      <c r="Q316" s="29" t="str">
        <f>VLOOKUP(Tabla_Gtos_Ingresos7[[#This Row],[3 digitos]],PGC_Gtos_e_Ingresos[],2,FALSE)</f>
        <v xml:space="preserve"> Ventas de mercaderías</v>
      </c>
      <c r="R316" s="30" t="str">
        <f>Tabla_Gtos_Ingresos7[[#This Row],[3 digitos]]&amp;"/"&amp;Tabla_Gtos_Ingresos7[[#This Row],[Nombre cuenta]]</f>
        <v>700/ Ventas de mercaderías</v>
      </c>
      <c r="S316" s="30">
        <f>YEAR(Tabla_Gtos_Ingresos7[[#This Row],[Fecha]])</f>
        <v>2010</v>
      </c>
      <c r="T316" s="27">
        <f>MONTH(Tabla_Gtos_Ingresos7[[#This Row],[Fecha]])</f>
        <v>2</v>
      </c>
      <c r="U316" s="30">
        <f>ROUNDUP(MONTH(Tabla_Gtos_Ingresos7[[#This Row],[Fecha]])/3, 0)</f>
        <v>1</v>
      </c>
      <c r="V316" s="30">
        <f>(Tabla_Gtos_Ingresos7[[#This Row],[Factor]]*Tabla_Gtos_Ingresos7[[#This Row],[Haber]])+(Tabla_Gtos_Ingresos7[[#This Row],[Factor]]*Tabla_Gtos_Ingresos7[[#This Row],[Debe]])</f>
        <v>46.09</v>
      </c>
      <c r="W316" s="30">
        <f>VLOOKUP(Tabla_Gtos_Ingresos7[[#This Row],[3 digitos]],PGC_Gtos_e_Ingresos[],3,FALSE)</f>
        <v>1</v>
      </c>
    </row>
    <row r="317" spans="1:23" x14ac:dyDescent="0.2">
      <c r="A317" s="1">
        <v>504</v>
      </c>
      <c r="B317" s="12">
        <v>40264</v>
      </c>
      <c r="C317" s="14">
        <v>70000048</v>
      </c>
      <c r="D317" s="1" t="s">
        <v>38</v>
      </c>
      <c r="E317" s="1" t="s">
        <v>230</v>
      </c>
      <c r="F317" s="11">
        <v>0</v>
      </c>
      <c r="G317" s="11">
        <v>1316.81</v>
      </c>
      <c r="H317" s="26" t="str">
        <f>MID(Tabla_Gtos_Ingresos7[[#This Row],[Subcuenta]],1,4)</f>
        <v>7000</v>
      </c>
      <c r="I317" s="27">
        <f>VALUE(MID(Tabla_Gtos_Ingresos7[[#This Row],[4 digitos]],1,3))</f>
        <v>700</v>
      </c>
      <c r="J317" s="27">
        <f>VALUE(MID(Tabla_Gtos_Ingresos7[[#This Row],[3 digitos]],1,2))</f>
        <v>70</v>
      </c>
      <c r="K317" s="28" t="str">
        <f>VLOOKUP(Tabla_Gtos_Ingresos7[[#This Row],[3 digitos]],PGC_Gtos_e_Ingresos[],4,FALSE)</f>
        <v>1a</v>
      </c>
      <c r="L317" s="30" t="str">
        <f>VLOOKUP(Tabla_Gtos_Ingresos7[[#This Row],[Grupo 1]],Tabla3[],4,FALSE)</f>
        <v>1. Importe Neto Cifra de Negocios</v>
      </c>
      <c r="M317" s="30" t="str">
        <f>VLOOKUP(Tabla_Gtos_Ingresos7[[#This Row],[Grupo 1]],Tabla3[],5,FALSE)</f>
        <v>1.a Ventas</v>
      </c>
      <c r="N317" s="28" t="str">
        <f>VLOOKUP(Tabla_Gtos_Ingresos7[[#This Row],[Grupo 1]],Tabla3[],10,FALSE)</f>
        <v>I</v>
      </c>
      <c r="O317" s="28" t="str">
        <f>VLOOKUP(Tabla_Gtos_Ingresos7[[#This Row],[Grupo 1]],Tabla3[],6,FALSE)</f>
        <v>Explotación</v>
      </c>
      <c r="P317" s="28">
        <f>VLOOKUP(Tabla_Gtos_Ingresos7[[#This Row],[Grupo 1]],Tabla3[],2,FALSE)</f>
        <v>1</v>
      </c>
      <c r="Q317" s="29" t="str">
        <f>VLOOKUP(Tabla_Gtos_Ingresos7[[#This Row],[3 digitos]],PGC_Gtos_e_Ingresos[],2,FALSE)</f>
        <v xml:space="preserve"> Ventas de mercaderías</v>
      </c>
      <c r="R317" s="30" t="str">
        <f>Tabla_Gtos_Ingresos7[[#This Row],[3 digitos]]&amp;"/"&amp;Tabla_Gtos_Ingresos7[[#This Row],[Nombre cuenta]]</f>
        <v>700/ Ventas de mercaderías</v>
      </c>
      <c r="S317" s="30">
        <f>YEAR(Tabla_Gtos_Ingresos7[[#This Row],[Fecha]])</f>
        <v>2010</v>
      </c>
      <c r="T317" s="27">
        <f>MONTH(Tabla_Gtos_Ingresos7[[#This Row],[Fecha]])</f>
        <v>3</v>
      </c>
      <c r="U317" s="30">
        <f>ROUNDUP(MONTH(Tabla_Gtos_Ingresos7[[#This Row],[Fecha]])/3, 0)</f>
        <v>1</v>
      </c>
      <c r="V317" s="30">
        <f>(Tabla_Gtos_Ingresos7[[#This Row],[Factor]]*Tabla_Gtos_Ingresos7[[#This Row],[Haber]])+(Tabla_Gtos_Ingresos7[[#This Row],[Factor]]*Tabla_Gtos_Ingresos7[[#This Row],[Debe]])</f>
        <v>1316.81</v>
      </c>
      <c r="W317" s="30">
        <f>VLOOKUP(Tabla_Gtos_Ingresos7[[#This Row],[3 digitos]],PGC_Gtos_e_Ingresos[],3,FALSE)</f>
        <v>1</v>
      </c>
    </row>
    <row r="318" spans="1:23" x14ac:dyDescent="0.2">
      <c r="A318" s="1">
        <v>505</v>
      </c>
      <c r="B318" s="12">
        <v>40264</v>
      </c>
      <c r="C318" s="14">
        <v>70000049</v>
      </c>
      <c r="D318" s="1" t="s">
        <v>38</v>
      </c>
      <c r="E318" s="1" t="s">
        <v>267</v>
      </c>
      <c r="F318" s="11">
        <v>0</v>
      </c>
      <c r="G318" s="11">
        <v>426.35</v>
      </c>
      <c r="H318" s="26" t="str">
        <f>MID(Tabla_Gtos_Ingresos7[[#This Row],[Subcuenta]],1,4)</f>
        <v>7000</v>
      </c>
      <c r="I318" s="27">
        <f>VALUE(MID(Tabla_Gtos_Ingresos7[[#This Row],[4 digitos]],1,3))</f>
        <v>700</v>
      </c>
      <c r="J318" s="27">
        <f>VALUE(MID(Tabla_Gtos_Ingresos7[[#This Row],[3 digitos]],1,2))</f>
        <v>70</v>
      </c>
      <c r="K318" s="28" t="str">
        <f>VLOOKUP(Tabla_Gtos_Ingresos7[[#This Row],[3 digitos]],PGC_Gtos_e_Ingresos[],4,FALSE)</f>
        <v>1a</v>
      </c>
      <c r="L318" s="30" t="str">
        <f>VLOOKUP(Tabla_Gtos_Ingresos7[[#This Row],[Grupo 1]],Tabla3[],4,FALSE)</f>
        <v>1. Importe Neto Cifra de Negocios</v>
      </c>
      <c r="M318" s="30" t="str">
        <f>VLOOKUP(Tabla_Gtos_Ingresos7[[#This Row],[Grupo 1]],Tabla3[],5,FALSE)</f>
        <v>1.a Ventas</v>
      </c>
      <c r="N318" s="28" t="str">
        <f>VLOOKUP(Tabla_Gtos_Ingresos7[[#This Row],[Grupo 1]],Tabla3[],10,FALSE)</f>
        <v>I</v>
      </c>
      <c r="O318" s="28" t="str">
        <f>VLOOKUP(Tabla_Gtos_Ingresos7[[#This Row],[Grupo 1]],Tabla3[],6,FALSE)</f>
        <v>Explotación</v>
      </c>
      <c r="P318" s="28">
        <f>VLOOKUP(Tabla_Gtos_Ingresos7[[#This Row],[Grupo 1]],Tabla3[],2,FALSE)</f>
        <v>1</v>
      </c>
      <c r="Q318" s="29" t="str">
        <f>VLOOKUP(Tabla_Gtos_Ingresos7[[#This Row],[3 digitos]],PGC_Gtos_e_Ingresos[],2,FALSE)</f>
        <v xml:space="preserve"> Ventas de mercaderías</v>
      </c>
      <c r="R318" s="30" t="str">
        <f>Tabla_Gtos_Ingresos7[[#This Row],[3 digitos]]&amp;"/"&amp;Tabla_Gtos_Ingresos7[[#This Row],[Nombre cuenta]]</f>
        <v>700/ Ventas de mercaderías</v>
      </c>
      <c r="S318" s="30">
        <f>YEAR(Tabla_Gtos_Ingresos7[[#This Row],[Fecha]])</f>
        <v>2010</v>
      </c>
      <c r="T318" s="27">
        <f>MONTH(Tabla_Gtos_Ingresos7[[#This Row],[Fecha]])</f>
        <v>3</v>
      </c>
      <c r="U318" s="30">
        <f>ROUNDUP(MONTH(Tabla_Gtos_Ingresos7[[#This Row],[Fecha]])/3, 0)</f>
        <v>1</v>
      </c>
      <c r="V318" s="30">
        <f>(Tabla_Gtos_Ingresos7[[#This Row],[Factor]]*Tabla_Gtos_Ingresos7[[#This Row],[Haber]])+(Tabla_Gtos_Ingresos7[[#This Row],[Factor]]*Tabla_Gtos_Ingresos7[[#This Row],[Debe]])</f>
        <v>426.35</v>
      </c>
      <c r="W318" s="30">
        <f>VLOOKUP(Tabla_Gtos_Ingresos7[[#This Row],[3 digitos]],PGC_Gtos_e_Ingresos[],3,FALSE)</f>
        <v>1</v>
      </c>
    </row>
    <row r="319" spans="1:23" x14ac:dyDescent="0.2">
      <c r="A319" s="1">
        <v>506</v>
      </c>
      <c r="B319" s="12">
        <v>40264</v>
      </c>
      <c r="C319" s="14">
        <v>70000050</v>
      </c>
      <c r="D319" s="1" t="s">
        <v>38</v>
      </c>
      <c r="E319" s="2" t="s">
        <v>556</v>
      </c>
      <c r="F319" s="11">
        <v>0</v>
      </c>
      <c r="G319" s="11">
        <v>2991.78</v>
      </c>
      <c r="H319" s="26" t="str">
        <f>MID(Tabla_Gtos_Ingresos7[[#This Row],[Subcuenta]],1,4)</f>
        <v>7000</v>
      </c>
      <c r="I319" s="27">
        <f>VALUE(MID(Tabla_Gtos_Ingresos7[[#This Row],[4 digitos]],1,3))</f>
        <v>700</v>
      </c>
      <c r="J319" s="27">
        <f>VALUE(MID(Tabla_Gtos_Ingresos7[[#This Row],[3 digitos]],1,2))</f>
        <v>70</v>
      </c>
      <c r="K319" s="28" t="str">
        <f>VLOOKUP(Tabla_Gtos_Ingresos7[[#This Row],[3 digitos]],PGC_Gtos_e_Ingresos[],4,FALSE)</f>
        <v>1a</v>
      </c>
      <c r="L319" s="30" t="str">
        <f>VLOOKUP(Tabla_Gtos_Ingresos7[[#This Row],[Grupo 1]],Tabla3[],4,FALSE)</f>
        <v>1. Importe Neto Cifra de Negocios</v>
      </c>
      <c r="M319" s="30" t="str">
        <f>VLOOKUP(Tabla_Gtos_Ingresos7[[#This Row],[Grupo 1]],Tabla3[],5,FALSE)</f>
        <v>1.a Ventas</v>
      </c>
      <c r="N319" s="28" t="str">
        <f>VLOOKUP(Tabla_Gtos_Ingresos7[[#This Row],[Grupo 1]],Tabla3[],10,FALSE)</f>
        <v>I</v>
      </c>
      <c r="O319" s="28" t="str">
        <f>VLOOKUP(Tabla_Gtos_Ingresos7[[#This Row],[Grupo 1]],Tabla3[],6,FALSE)</f>
        <v>Explotación</v>
      </c>
      <c r="P319" s="28">
        <f>VLOOKUP(Tabla_Gtos_Ingresos7[[#This Row],[Grupo 1]],Tabla3[],2,FALSE)</f>
        <v>1</v>
      </c>
      <c r="Q319" s="29" t="str">
        <f>VLOOKUP(Tabla_Gtos_Ingresos7[[#This Row],[3 digitos]],PGC_Gtos_e_Ingresos[],2,FALSE)</f>
        <v xml:space="preserve"> Ventas de mercaderías</v>
      </c>
      <c r="R319" s="30" t="str">
        <f>Tabla_Gtos_Ingresos7[[#This Row],[3 digitos]]&amp;"/"&amp;Tabla_Gtos_Ingresos7[[#This Row],[Nombre cuenta]]</f>
        <v>700/ Ventas de mercaderías</v>
      </c>
      <c r="S319" s="30">
        <f>YEAR(Tabla_Gtos_Ingresos7[[#This Row],[Fecha]])</f>
        <v>2010</v>
      </c>
      <c r="T319" s="27">
        <f>MONTH(Tabla_Gtos_Ingresos7[[#This Row],[Fecha]])</f>
        <v>3</v>
      </c>
      <c r="U319" s="30">
        <f>ROUNDUP(MONTH(Tabla_Gtos_Ingresos7[[#This Row],[Fecha]])/3, 0)</f>
        <v>1</v>
      </c>
      <c r="V319" s="30">
        <f>(Tabla_Gtos_Ingresos7[[#This Row],[Factor]]*Tabla_Gtos_Ingresos7[[#This Row],[Haber]])+(Tabla_Gtos_Ingresos7[[#This Row],[Factor]]*Tabla_Gtos_Ingresos7[[#This Row],[Debe]])</f>
        <v>2991.78</v>
      </c>
      <c r="W319" s="30">
        <f>VLOOKUP(Tabla_Gtos_Ingresos7[[#This Row],[3 digitos]],PGC_Gtos_e_Ingresos[],3,FALSE)</f>
        <v>1</v>
      </c>
    </row>
    <row r="320" spans="1:23" x14ac:dyDescent="0.2">
      <c r="A320" s="1">
        <v>992</v>
      </c>
      <c r="B320" s="12">
        <v>40325</v>
      </c>
      <c r="C320" s="14">
        <v>70000083</v>
      </c>
      <c r="D320" s="1" t="s">
        <v>38</v>
      </c>
      <c r="E320" s="1" t="s">
        <v>635</v>
      </c>
      <c r="F320" s="11">
        <v>0</v>
      </c>
      <c r="G320" s="11">
        <v>1775.28</v>
      </c>
      <c r="H320" s="26" t="str">
        <f>MID(Tabla_Gtos_Ingresos7[[#This Row],[Subcuenta]],1,4)</f>
        <v>7000</v>
      </c>
      <c r="I320" s="27">
        <f>VALUE(MID(Tabla_Gtos_Ingresos7[[#This Row],[4 digitos]],1,3))</f>
        <v>700</v>
      </c>
      <c r="J320" s="27">
        <f>VALUE(MID(Tabla_Gtos_Ingresos7[[#This Row],[3 digitos]],1,2))</f>
        <v>70</v>
      </c>
      <c r="K320" s="28" t="str">
        <f>VLOOKUP(Tabla_Gtos_Ingresos7[[#This Row],[3 digitos]],PGC_Gtos_e_Ingresos[],4,FALSE)</f>
        <v>1a</v>
      </c>
      <c r="L320" s="30" t="str">
        <f>VLOOKUP(Tabla_Gtos_Ingresos7[[#This Row],[Grupo 1]],Tabla3[],4,FALSE)</f>
        <v>1. Importe Neto Cifra de Negocios</v>
      </c>
      <c r="M320" s="30" t="str">
        <f>VLOOKUP(Tabla_Gtos_Ingresos7[[#This Row],[Grupo 1]],Tabla3[],5,FALSE)</f>
        <v>1.a Ventas</v>
      </c>
      <c r="N320" s="28" t="str">
        <f>VLOOKUP(Tabla_Gtos_Ingresos7[[#This Row],[Grupo 1]],Tabla3[],10,FALSE)</f>
        <v>I</v>
      </c>
      <c r="O320" s="28" t="str">
        <f>VLOOKUP(Tabla_Gtos_Ingresos7[[#This Row],[Grupo 1]],Tabla3[],6,FALSE)</f>
        <v>Explotación</v>
      </c>
      <c r="P320" s="28">
        <f>VLOOKUP(Tabla_Gtos_Ingresos7[[#This Row],[Grupo 1]],Tabla3[],2,FALSE)</f>
        <v>1</v>
      </c>
      <c r="Q320" s="29" t="str">
        <f>VLOOKUP(Tabla_Gtos_Ingresos7[[#This Row],[3 digitos]],PGC_Gtos_e_Ingresos[],2,FALSE)</f>
        <v xml:space="preserve"> Ventas de mercaderías</v>
      </c>
      <c r="R320" s="30" t="str">
        <f>Tabla_Gtos_Ingresos7[[#This Row],[3 digitos]]&amp;"/"&amp;Tabla_Gtos_Ingresos7[[#This Row],[Nombre cuenta]]</f>
        <v>700/ Ventas de mercaderías</v>
      </c>
      <c r="S320" s="30">
        <f>YEAR(Tabla_Gtos_Ingresos7[[#This Row],[Fecha]])</f>
        <v>2010</v>
      </c>
      <c r="T320" s="27">
        <f>MONTH(Tabla_Gtos_Ingresos7[[#This Row],[Fecha]])</f>
        <v>5</v>
      </c>
      <c r="U320" s="30">
        <f>ROUNDUP(MONTH(Tabla_Gtos_Ingresos7[[#This Row],[Fecha]])/3, 0)</f>
        <v>2</v>
      </c>
      <c r="V320" s="30">
        <f>(Tabla_Gtos_Ingresos7[[#This Row],[Factor]]*Tabla_Gtos_Ingresos7[[#This Row],[Haber]])+(Tabla_Gtos_Ingresos7[[#This Row],[Factor]]*Tabla_Gtos_Ingresos7[[#This Row],[Debe]])</f>
        <v>1775.28</v>
      </c>
      <c r="W320" s="30">
        <f>VLOOKUP(Tabla_Gtos_Ingresos7[[#This Row],[3 digitos]],PGC_Gtos_e_Ingresos[],3,FALSE)</f>
        <v>1</v>
      </c>
    </row>
    <row r="321" spans="1:23" x14ac:dyDescent="0.2">
      <c r="A321" s="1">
        <v>993</v>
      </c>
      <c r="B321" s="12">
        <v>40325</v>
      </c>
      <c r="C321" s="14">
        <v>70000084</v>
      </c>
      <c r="D321" s="1" t="s">
        <v>38</v>
      </c>
      <c r="E321" s="1" t="s">
        <v>48</v>
      </c>
      <c r="F321" s="11">
        <v>0</v>
      </c>
      <c r="G321" s="11">
        <v>803.5</v>
      </c>
      <c r="H321" s="26" t="str">
        <f>MID(Tabla_Gtos_Ingresos7[[#This Row],[Subcuenta]],1,4)</f>
        <v>7000</v>
      </c>
      <c r="I321" s="27">
        <f>VALUE(MID(Tabla_Gtos_Ingresos7[[#This Row],[4 digitos]],1,3))</f>
        <v>700</v>
      </c>
      <c r="J321" s="27">
        <f>VALUE(MID(Tabla_Gtos_Ingresos7[[#This Row],[3 digitos]],1,2))</f>
        <v>70</v>
      </c>
      <c r="K321" s="28" t="str">
        <f>VLOOKUP(Tabla_Gtos_Ingresos7[[#This Row],[3 digitos]],PGC_Gtos_e_Ingresos[],4,FALSE)</f>
        <v>1a</v>
      </c>
      <c r="L321" s="30" t="str">
        <f>VLOOKUP(Tabla_Gtos_Ingresos7[[#This Row],[Grupo 1]],Tabla3[],4,FALSE)</f>
        <v>1. Importe Neto Cifra de Negocios</v>
      </c>
      <c r="M321" s="30" t="str">
        <f>VLOOKUP(Tabla_Gtos_Ingresos7[[#This Row],[Grupo 1]],Tabla3[],5,FALSE)</f>
        <v>1.a Ventas</v>
      </c>
      <c r="N321" s="28" t="str">
        <f>VLOOKUP(Tabla_Gtos_Ingresos7[[#This Row],[Grupo 1]],Tabla3[],10,FALSE)</f>
        <v>I</v>
      </c>
      <c r="O321" s="28" t="str">
        <f>VLOOKUP(Tabla_Gtos_Ingresos7[[#This Row],[Grupo 1]],Tabla3[],6,FALSE)</f>
        <v>Explotación</v>
      </c>
      <c r="P321" s="28">
        <f>VLOOKUP(Tabla_Gtos_Ingresos7[[#This Row],[Grupo 1]],Tabla3[],2,FALSE)</f>
        <v>1</v>
      </c>
      <c r="Q321" s="29" t="str">
        <f>VLOOKUP(Tabla_Gtos_Ingresos7[[#This Row],[3 digitos]],PGC_Gtos_e_Ingresos[],2,FALSE)</f>
        <v xml:space="preserve"> Ventas de mercaderías</v>
      </c>
      <c r="R321" s="30" t="str">
        <f>Tabla_Gtos_Ingresos7[[#This Row],[3 digitos]]&amp;"/"&amp;Tabla_Gtos_Ingresos7[[#This Row],[Nombre cuenta]]</f>
        <v>700/ Ventas de mercaderías</v>
      </c>
      <c r="S321" s="30">
        <f>YEAR(Tabla_Gtos_Ingresos7[[#This Row],[Fecha]])</f>
        <v>2010</v>
      </c>
      <c r="T321" s="27">
        <f>MONTH(Tabla_Gtos_Ingresos7[[#This Row],[Fecha]])</f>
        <v>5</v>
      </c>
      <c r="U321" s="30">
        <f>ROUNDUP(MONTH(Tabla_Gtos_Ingresos7[[#This Row],[Fecha]])/3, 0)</f>
        <v>2</v>
      </c>
      <c r="V321" s="30">
        <f>(Tabla_Gtos_Ingresos7[[#This Row],[Factor]]*Tabla_Gtos_Ingresos7[[#This Row],[Haber]])+(Tabla_Gtos_Ingresos7[[#This Row],[Factor]]*Tabla_Gtos_Ingresos7[[#This Row],[Debe]])</f>
        <v>803.5</v>
      </c>
      <c r="W321" s="30">
        <f>VLOOKUP(Tabla_Gtos_Ingresos7[[#This Row],[3 digitos]],PGC_Gtos_e_Ingresos[],3,FALSE)</f>
        <v>1</v>
      </c>
    </row>
    <row r="322" spans="1:23" x14ac:dyDescent="0.2">
      <c r="A322" s="1">
        <v>994</v>
      </c>
      <c r="B322" s="12">
        <v>40325</v>
      </c>
      <c r="C322" s="14">
        <v>70000085</v>
      </c>
      <c r="D322" s="1" t="s">
        <v>38</v>
      </c>
      <c r="E322" s="1" t="s">
        <v>598</v>
      </c>
      <c r="F322" s="11">
        <v>0</v>
      </c>
      <c r="G322" s="11">
        <v>65.45</v>
      </c>
      <c r="H322" s="26" t="str">
        <f>MID(Tabla_Gtos_Ingresos7[[#This Row],[Subcuenta]],1,4)</f>
        <v>7000</v>
      </c>
      <c r="I322" s="27">
        <f>VALUE(MID(Tabla_Gtos_Ingresos7[[#This Row],[4 digitos]],1,3))</f>
        <v>700</v>
      </c>
      <c r="J322" s="27">
        <f>VALUE(MID(Tabla_Gtos_Ingresos7[[#This Row],[3 digitos]],1,2))</f>
        <v>70</v>
      </c>
      <c r="K322" s="28" t="str">
        <f>VLOOKUP(Tabla_Gtos_Ingresos7[[#This Row],[3 digitos]],PGC_Gtos_e_Ingresos[],4,FALSE)</f>
        <v>1a</v>
      </c>
      <c r="L322" s="30" t="str">
        <f>VLOOKUP(Tabla_Gtos_Ingresos7[[#This Row],[Grupo 1]],Tabla3[],4,FALSE)</f>
        <v>1. Importe Neto Cifra de Negocios</v>
      </c>
      <c r="M322" s="30" t="str">
        <f>VLOOKUP(Tabla_Gtos_Ingresos7[[#This Row],[Grupo 1]],Tabla3[],5,FALSE)</f>
        <v>1.a Ventas</v>
      </c>
      <c r="N322" s="28" t="str">
        <f>VLOOKUP(Tabla_Gtos_Ingresos7[[#This Row],[Grupo 1]],Tabla3[],10,FALSE)</f>
        <v>I</v>
      </c>
      <c r="O322" s="28" t="str">
        <f>VLOOKUP(Tabla_Gtos_Ingresos7[[#This Row],[Grupo 1]],Tabla3[],6,FALSE)</f>
        <v>Explotación</v>
      </c>
      <c r="P322" s="28">
        <f>VLOOKUP(Tabla_Gtos_Ingresos7[[#This Row],[Grupo 1]],Tabla3[],2,FALSE)</f>
        <v>1</v>
      </c>
      <c r="Q322" s="29" t="str">
        <f>VLOOKUP(Tabla_Gtos_Ingresos7[[#This Row],[3 digitos]],PGC_Gtos_e_Ingresos[],2,FALSE)</f>
        <v xml:space="preserve"> Ventas de mercaderías</v>
      </c>
      <c r="R322" s="30" t="str">
        <f>Tabla_Gtos_Ingresos7[[#This Row],[3 digitos]]&amp;"/"&amp;Tabla_Gtos_Ingresos7[[#This Row],[Nombre cuenta]]</f>
        <v>700/ Ventas de mercaderías</v>
      </c>
      <c r="S322" s="30">
        <f>YEAR(Tabla_Gtos_Ingresos7[[#This Row],[Fecha]])</f>
        <v>2010</v>
      </c>
      <c r="T322" s="27">
        <f>MONTH(Tabla_Gtos_Ingresos7[[#This Row],[Fecha]])</f>
        <v>5</v>
      </c>
      <c r="U322" s="30">
        <f>ROUNDUP(MONTH(Tabla_Gtos_Ingresos7[[#This Row],[Fecha]])/3, 0)</f>
        <v>2</v>
      </c>
      <c r="V322" s="30">
        <f>(Tabla_Gtos_Ingresos7[[#This Row],[Factor]]*Tabla_Gtos_Ingresos7[[#This Row],[Haber]])+(Tabla_Gtos_Ingresos7[[#This Row],[Factor]]*Tabla_Gtos_Ingresos7[[#This Row],[Debe]])</f>
        <v>65.45</v>
      </c>
      <c r="W322" s="30">
        <f>VLOOKUP(Tabla_Gtos_Ingresos7[[#This Row],[3 digitos]],PGC_Gtos_e_Ingresos[],3,FALSE)</f>
        <v>1</v>
      </c>
    </row>
    <row r="323" spans="1:23" x14ac:dyDescent="0.2">
      <c r="A323" s="1">
        <v>995</v>
      </c>
      <c r="B323" s="12">
        <v>40325</v>
      </c>
      <c r="C323" s="14">
        <v>70000086</v>
      </c>
      <c r="D323" s="1" t="s">
        <v>38</v>
      </c>
      <c r="E323" s="1" t="s">
        <v>694</v>
      </c>
      <c r="F323" s="11">
        <v>0</v>
      </c>
      <c r="G323" s="11">
        <v>254.66</v>
      </c>
      <c r="H323" s="26" t="str">
        <f>MID(Tabla_Gtos_Ingresos7[[#This Row],[Subcuenta]],1,4)</f>
        <v>7000</v>
      </c>
      <c r="I323" s="27">
        <f>VALUE(MID(Tabla_Gtos_Ingresos7[[#This Row],[4 digitos]],1,3))</f>
        <v>700</v>
      </c>
      <c r="J323" s="27">
        <f>VALUE(MID(Tabla_Gtos_Ingresos7[[#This Row],[3 digitos]],1,2))</f>
        <v>70</v>
      </c>
      <c r="K323" s="28" t="str">
        <f>VLOOKUP(Tabla_Gtos_Ingresos7[[#This Row],[3 digitos]],PGC_Gtos_e_Ingresos[],4,FALSE)</f>
        <v>1a</v>
      </c>
      <c r="L323" s="30" t="str">
        <f>VLOOKUP(Tabla_Gtos_Ingresos7[[#This Row],[Grupo 1]],Tabla3[],4,FALSE)</f>
        <v>1. Importe Neto Cifra de Negocios</v>
      </c>
      <c r="M323" s="30" t="str">
        <f>VLOOKUP(Tabla_Gtos_Ingresos7[[#This Row],[Grupo 1]],Tabla3[],5,FALSE)</f>
        <v>1.a Ventas</v>
      </c>
      <c r="N323" s="28" t="str">
        <f>VLOOKUP(Tabla_Gtos_Ingresos7[[#This Row],[Grupo 1]],Tabla3[],10,FALSE)</f>
        <v>I</v>
      </c>
      <c r="O323" s="28" t="str">
        <f>VLOOKUP(Tabla_Gtos_Ingresos7[[#This Row],[Grupo 1]],Tabla3[],6,FALSE)</f>
        <v>Explotación</v>
      </c>
      <c r="P323" s="28">
        <f>VLOOKUP(Tabla_Gtos_Ingresos7[[#This Row],[Grupo 1]],Tabla3[],2,FALSE)</f>
        <v>1</v>
      </c>
      <c r="Q323" s="29" t="str">
        <f>VLOOKUP(Tabla_Gtos_Ingresos7[[#This Row],[3 digitos]],PGC_Gtos_e_Ingresos[],2,FALSE)</f>
        <v xml:space="preserve"> Ventas de mercaderías</v>
      </c>
      <c r="R323" s="30" t="str">
        <f>Tabla_Gtos_Ingresos7[[#This Row],[3 digitos]]&amp;"/"&amp;Tabla_Gtos_Ingresos7[[#This Row],[Nombre cuenta]]</f>
        <v>700/ Ventas de mercaderías</v>
      </c>
      <c r="S323" s="30">
        <f>YEAR(Tabla_Gtos_Ingresos7[[#This Row],[Fecha]])</f>
        <v>2010</v>
      </c>
      <c r="T323" s="27">
        <f>MONTH(Tabla_Gtos_Ingresos7[[#This Row],[Fecha]])</f>
        <v>5</v>
      </c>
      <c r="U323" s="30">
        <f>ROUNDUP(MONTH(Tabla_Gtos_Ingresos7[[#This Row],[Fecha]])/3, 0)</f>
        <v>2</v>
      </c>
      <c r="V323" s="30">
        <f>(Tabla_Gtos_Ingresos7[[#This Row],[Factor]]*Tabla_Gtos_Ingresos7[[#This Row],[Haber]])+(Tabla_Gtos_Ingresos7[[#This Row],[Factor]]*Tabla_Gtos_Ingresos7[[#This Row],[Debe]])</f>
        <v>254.66</v>
      </c>
      <c r="W323" s="30">
        <f>VLOOKUP(Tabla_Gtos_Ingresos7[[#This Row],[3 digitos]],PGC_Gtos_e_Ingresos[],3,FALSE)</f>
        <v>1</v>
      </c>
    </row>
    <row r="324" spans="1:23" x14ac:dyDescent="0.2">
      <c r="A324" s="1">
        <v>996</v>
      </c>
      <c r="B324" s="12">
        <v>40325</v>
      </c>
      <c r="C324" s="14">
        <v>70000087</v>
      </c>
      <c r="D324" s="1" t="s">
        <v>38</v>
      </c>
      <c r="E324" s="1" t="s">
        <v>232</v>
      </c>
      <c r="F324" s="11">
        <v>0</v>
      </c>
      <c r="G324" s="11">
        <v>1091.53</v>
      </c>
      <c r="H324" s="26" t="str">
        <f>MID(Tabla_Gtos_Ingresos7[[#This Row],[Subcuenta]],1,4)</f>
        <v>7000</v>
      </c>
      <c r="I324" s="27">
        <f>VALUE(MID(Tabla_Gtos_Ingresos7[[#This Row],[4 digitos]],1,3))</f>
        <v>700</v>
      </c>
      <c r="J324" s="27">
        <f>VALUE(MID(Tabla_Gtos_Ingresos7[[#This Row],[3 digitos]],1,2))</f>
        <v>70</v>
      </c>
      <c r="K324" s="28" t="str">
        <f>VLOOKUP(Tabla_Gtos_Ingresos7[[#This Row],[3 digitos]],PGC_Gtos_e_Ingresos[],4,FALSE)</f>
        <v>1a</v>
      </c>
      <c r="L324" s="30" t="str">
        <f>VLOOKUP(Tabla_Gtos_Ingresos7[[#This Row],[Grupo 1]],Tabla3[],4,FALSE)</f>
        <v>1. Importe Neto Cifra de Negocios</v>
      </c>
      <c r="M324" s="30" t="str">
        <f>VLOOKUP(Tabla_Gtos_Ingresos7[[#This Row],[Grupo 1]],Tabla3[],5,FALSE)</f>
        <v>1.a Ventas</v>
      </c>
      <c r="N324" s="28" t="str">
        <f>VLOOKUP(Tabla_Gtos_Ingresos7[[#This Row],[Grupo 1]],Tabla3[],10,FALSE)</f>
        <v>I</v>
      </c>
      <c r="O324" s="28" t="str">
        <f>VLOOKUP(Tabla_Gtos_Ingresos7[[#This Row],[Grupo 1]],Tabla3[],6,FALSE)</f>
        <v>Explotación</v>
      </c>
      <c r="P324" s="28">
        <f>VLOOKUP(Tabla_Gtos_Ingresos7[[#This Row],[Grupo 1]],Tabla3[],2,FALSE)</f>
        <v>1</v>
      </c>
      <c r="Q324" s="29" t="str">
        <f>VLOOKUP(Tabla_Gtos_Ingresos7[[#This Row],[3 digitos]],PGC_Gtos_e_Ingresos[],2,FALSE)</f>
        <v xml:space="preserve"> Ventas de mercaderías</v>
      </c>
      <c r="R324" s="30" t="str">
        <f>Tabla_Gtos_Ingresos7[[#This Row],[3 digitos]]&amp;"/"&amp;Tabla_Gtos_Ingresos7[[#This Row],[Nombre cuenta]]</f>
        <v>700/ Ventas de mercaderías</v>
      </c>
      <c r="S324" s="30">
        <f>YEAR(Tabla_Gtos_Ingresos7[[#This Row],[Fecha]])</f>
        <v>2010</v>
      </c>
      <c r="T324" s="27">
        <f>MONTH(Tabla_Gtos_Ingresos7[[#This Row],[Fecha]])</f>
        <v>5</v>
      </c>
      <c r="U324" s="30">
        <f>ROUNDUP(MONTH(Tabla_Gtos_Ingresos7[[#This Row],[Fecha]])/3, 0)</f>
        <v>2</v>
      </c>
      <c r="V324" s="30">
        <f>(Tabla_Gtos_Ingresos7[[#This Row],[Factor]]*Tabla_Gtos_Ingresos7[[#This Row],[Haber]])+(Tabla_Gtos_Ingresos7[[#This Row],[Factor]]*Tabla_Gtos_Ingresos7[[#This Row],[Debe]])</f>
        <v>1091.53</v>
      </c>
      <c r="W324" s="30">
        <f>VLOOKUP(Tabla_Gtos_Ingresos7[[#This Row],[3 digitos]],PGC_Gtos_e_Ingresos[],3,FALSE)</f>
        <v>1</v>
      </c>
    </row>
    <row r="325" spans="1:23" x14ac:dyDescent="0.2">
      <c r="A325" s="1">
        <v>997</v>
      </c>
      <c r="B325" s="12">
        <v>40325</v>
      </c>
      <c r="C325" s="14">
        <v>70000088</v>
      </c>
      <c r="D325" s="1" t="s">
        <v>38</v>
      </c>
      <c r="E325" s="1" t="s">
        <v>553</v>
      </c>
      <c r="F325" s="11">
        <v>0</v>
      </c>
      <c r="G325" s="11">
        <v>54.99</v>
      </c>
      <c r="H325" s="26" t="str">
        <f>MID(Tabla_Gtos_Ingresos7[[#This Row],[Subcuenta]],1,4)</f>
        <v>7000</v>
      </c>
      <c r="I325" s="27">
        <f>VALUE(MID(Tabla_Gtos_Ingresos7[[#This Row],[4 digitos]],1,3))</f>
        <v>700</v>
      </c>
      <c r="J325" s="27">
        <f>VALUE(MID(Tabla_Gtos_Ingresos7[[#This Row],[3 digitos]],1,2))</f>
        <v>70</v>
      </c>
      <c r="K325" s="28" t="str">
        <f>VLOOKUP(Tabla_Gtos_Ingresos7[[#This Row],[3 digitos]],PGC_Gtos_e_Ingresos[],4,FALSE)</f>
        <v>1a</v>
      </c>
      <c r="L325" s="30" t="str">
        <f>VLOOKUP(Tabla_Gtos_Ingresos7[[#This Row],[Grupo 1]],Tabla3[],4,FALSE)</f>
        <v>1. Importe Neto Cifra de Negocios</v>
      </c>
      <c r="M325" s="30" t="str">
        <f>VLOOKUP(Tabla_Gtos_Ingresos7[[#This Row],[Grupo 1]],Tabla3[],5,FALSE)</f>
        <v>1.a Ventas</v>
      </c>
      <c r="N325" s="28" t="str">
        <f>VLOOKUP(Tabla_Gtos_Ingresos7[[#This Row],[Grupo 1]],Tabla3[],10,FALSE)</f>
        <v>I</v>
      </c>
      <c r="O325" s="28" t="str">
        <f>VLOOKUP(Tabla_Gtos_Ingresos7[[#This Row],[Grupo 1]],Tabla3[],6,FALSE)</f>
        <v>Explotación</v>
      </c>
      <c r="P325" s="28">
        <f>VLOOKUP(Tabla_Gtos_Ingresos7[[#This Row],[Grupo 1]],Tabla3[],2,FALSE)</f>
        <v>1</v>
      </c>
      <c r="Q325" s="29" t="str">
        <f>VLOOKUP(Tabla_Gtos_Ingresos7[[#This Row],[3 digitos]],PGC_Gtos_e_Ingresos[],2,FALSE)</f>
        <v xml:space="preserve"> Ventas de mercaderías</v>
      </c>
      <c r="R325" s="30" t="str">
        <f>Tabla_Gtos_Ingresos7[[#This Row],[3 digitos]]&amp;"/"&amp;Tabla_Gtos_Ingresos7[[#This Row],[Nombre cuenta]]</f>
        <v>700/ Ventas de mercaderías</v>
      </c>
      <c r="S325" s="30">
        <f>YEAR(Tabla_Gtos_Ingresos7[[#This Row],[Fecha]])</f>
        <v>2010</v>
      </c>
      <c r="T325" s="27">
        <f>MONTH(Tabla_Gtos_Ingresos7[[#This Row],[Fecha]])</f>
        <v>5</v>
      </c>
      <c r="U325" s="30">
        <f>ROUNDUP(MONTH(Tabla_Gtos_Ingresos7[[#This Row],[Fecha]])/3, 0)</f>
        <v>2</v>
      </c>
      <c r="V325" s="30">
        <f>(Tabla_Gtos_Ingresos7[[#This Row],[Factor]]*Tabla_Gtos_Ingresos7[[#This Row],[Haber]])+(Tabla_Gtos_Ingresos7[[#This Row],[Factor]]*Tabla_Gtos_Ingresos7[[#This Row],[Debe]])</f>
        <v>54.99</v>
      </c>
      <c r="W325" s="30">
        <f>VLOOKUP(Tabla_Gtos_Ingresos7[[#This Row],[3 digitos]],PGC_Gtos_e_Ingresos[],3,FALSE)</f>
        <v>1</v>
      </c>
    </row>
    <row r="326" spans="1:23" x14ac:dyDescent="0.2">
      <c r="A326" s="1">
        <v>998</v>
      </c>
      <c r="B326" s="12">
        <v>40325</v>
      </c>
      <c r="C326" s="14">
        <v>70000089</v>
      </c>
      <c r="D326" s="1" t="s">
        <v>38</v>
      </c>
      <c r="E326" s="1" t="s">
        <v>323</v>
      </c>
      <c r="F326" s="11">
        <v>0</v>
      </c>
      <c r="G326" s="11">
        <v>55.75</v>
      </c>
      <c r="H326" s="26" t="str">
        <f>MID(Tabla_Gtos_Ingresos7[[#This Row],[Subcuenta]],1,4)</f>
        <v>7000</v>
      </c>
      <c r="I326" s="27">
        <f>VALUE(MID(Tabla_Gtos_Ingresos7[[#This Row],[4 digitos]],1,3))</f>
        <v>700</v>
      </c>
      <c r="J326" s="27">
        <f>VALUE(MID(Tabla_Gtos_Ingresos7[[#This Row],[3 digitos]],1,2))</f>
        <v>70</v>
      </c>
      <c r="K326" s="28" t="str">
        <f>VLOOKUP(Tabla_Gtos_Ingresos7[[#This Row],[3 digitos]],PGC_Gtos_e_Ingresos[],4,FALSE)</f>
        <v>1a</v>
      </c>
      <c r="L326" s="30" t="str">
        <f>VLOOKUP(Tabla_Gtos_Ingresos7[[#This Row],[Grupo 1]],Tabla3[],4,FALSE)</f>
        <v>1. Importe Neto Cifra de Negocios</v>
      </c>
      <c r="M326" s="30" t="str">
        <f>VLOOKUP(Tabla_Gtos_Ingresos7[[#This Row],[Grupo 1]],Tabla3[],5,FALSE)</f>
        <v>1.a Ventas</v>
      </c>
      <c r="N326" s="28" t="str">
        <f>VLOOKUP(Tabla_Gtos_Ingresos7[[#This Row],[Grupo 1]],Tabla3[],10,FALSE)</f>
        <v>I</v>
      </c>
      <c r="O326" s="28" t="str">
        <f>VLOOKUP(Tabla_Gtos_Ingresos7[[#This Row],[Grupo 1]],Tabla3[],6,FALSE)</f>
        <v>Explotación</v>
      </c>
      <c r="P326" s="28">
        <f>VLOOKUP(Tabla_Gtos_Ingresos7[[#This Row],[Grupo 1]],Tabla3[],2,FALSE)</f>
        <v>1</v>
      </c>
      <c r="Q326" s="29" t="str">
        <f>VLOOKUP(Tabla_Gtos_Ingresos7[[#This Row],[3 digitos]],PGC_Gtos_e_Ingresos[],2,FALSE)</f>
        <v xml:space="preserve"> Ventas de mercaderías</v>
      </c>
      <c r="R326" s="30" t="str">
        <f>Tabla_Gtos_Ingresos7[[#This Row],[3 digitos]]&amp;"/"&amp;Tabla_Gtos_Ingresos7[[#This Row],[Nombre cuenta]]</f>
        <v>700/ Ventas de mercaderías</v>
      </c>
      <c r="S326" s="30">
        <f>YEAR(Tabla_Gtos_Ingresos7[[#This Row],[Fecha]])</f>
        <v>2010</v>
      </c>
      <c r="T326" s="27">
        <f>MONTH(Tabla_Gtos_Ingresos7[[#This Row],[Fecha]])</f>
        <v>5</v>
      </c>
      <c r="U326" s="30">
        <f>ROUNDUP(MONTH(Tabla_Gtos_Ingresos7[[#This Row],[Fecha]])/3, 0)</f>
        <v>2</v>
      </c>
      <c r="V326" s="30">
        <f>(Tabla_Gtos_Ingresos7[[#This Row],[Factor]]*Tabla_Gtos_Ingresos7[[#This Row],[Haber]])+(Tabla_Gtos_Ingresos7[[#This Row],[Factor]]*Tabla_Gtos_Ingresos7[[#This Row],[Debe]])</f>
        <v>55.75</v>
      </c>
      <c r="W326" s="30">
        <f>VLOOKUP(Tabla_Gtos_Ingresos7[[#This Row],[3 digitos]],PGC_Gtos_e_Ingresos[],3,FALSE)</f>
        <v>1</v>
      </c>
    </row>
    <row r="327" spans="1:23" x14ac:dyDescent="0.2">
      <c r="A327" s="1">
        <v>999</v>
      </c>
      <c r="B327" s="12">
        <v>40325</v>
      </c>
      <c r="C327" s="14">
        <v>70000090</v>
      </c>
      <c r="D327" s="1" t="s">
        <v>38</v>
      </c>
      <c r="E327" s="2" t="s">
        <v>569</v>
      </c>
      <c r="F327" s="11">
        <v>0</v>
      </c>
      <c r="G327" s="11">
        <v>30.14</v>
      </c>
      <c r="H327" s="26" t="str">
        <f>MID(Tabla_Gtos_Ingresos7[[#This Row],[Subcuenta]],1,4)</f>
        <v>7000</v>
      </c>
      <c r="I327" s="27">
        <f>VALUE(MID(Tabla_Gtos_Ingresos7[[#This Row],[4 digitos]],1,3))</f>
        <v>700</v>
      </c>
      <c r="J327" s="27">
        <f>VALUE(MID(Tabla_Gtos_Ingresos7[[#This Row],[3 digitos]],1,2))</f>
        <v>70</v>
      </c>
      <c r="K327" s="28" t="str">
        <f>VLOOKUP(Tabla_Gtos_Ingresos7[[#This Row],[3 digitos]],PGC_Gtos_e_Ingresos[],4,FALSE)</f>
        <v>1a</v>
      </c>
      <c r="L327" s="30" t="str">
        <f>VLOOKUP(Tabla_Gtos_Ingresos7[[#This Row],[Grupo 1]],Tabla3[],4,FALSE)</f>
        <v>1. Importe Neto Cifra de Negocios</v>
      </c>
      <c r="M327" s="30" t="str">
        <f>VLOOKUP(Tabla_Gtos_Ingresos7[[#This Row],[Grupo 1]],Tabla3[],5,FALSE)</f>
        <v>1.a Ventas</v>
      </c>
      <c r="N327" s="28" t="str">
        <f>VLOOKUP(Tabla_Gtos_Ingresos7[[#This Row],[Grupo 1]],Tabla3[],10,FALSE)</f>
        <v>I</v>
      </c>
      <c r="O327" s="28" t="str">
        <f>VLOOKUP(Tabla_Gtos_Ingresos7[[#This Row],[Grupo 1]],Tabla3[],6,FALSE)</f>
        <v>Explotación</v>
      </c>
      <c r="P327" s="28">
        <f>VLOOKUP(Tabla_Gtos_Ingresos7[[#This Row],[Grupo 1]],Tabla3[],2,FALSE)</f>
        <v>1</v>
      </c>
      <c r="Q327" s="29" t="str">
        <f>VLOOKUP(Tabla_Gtos_Ingresos7[[#This Row],[3 digitos]],PGC_Gtos_e_Ingresos[],2,FALSE)</f>
        <v xml:space="preserve"> Ventas de mercaderías</v>
      </c>
      <c r="R327" s="30" t="str">
        <f>Tabla_Gtos_Ingresos7[[#This Row],[3 digitos]]&amp;"/"&amp;Tabla_Gtos_Ingresos7[[#This Row],[Nombre cuenta]]</f>
        <v>700/ Ventas de mercaderías</v>
      </c>
      <c r="S327" s="30">
        <f>YEAR(Tabla_Gtos_Ingresos7[[#This Row],[Fecha]])</f>
        <v>2010</v>
      </c>
      <c r="T327" s="27">
        <f>MONTH(Tabla_Gtos_Ingresos7[[#This Row],[Fecha]])</f>
        <v>5</v>
      </c>
      <c r="U327" s="30">
        <f>ROUNDUP(MONTH(Tabla_Gtos_Ingresos7[[#This Row],[Fecha]])/3, 0)</f>
        <v>2</v>
      </c>
      <c r="V327" s="30">
        <f>(Tabla_Gtos_Ingresos7[[#This Row],[Factor]]*Tabla_Gtos_Ingresos7[[#This Row],[Haber]])+(Tabla_Gtos_Ingresos7[[#This Row],[Factor]]*Tabla_Gtos_Ingresos7[[#This Row],[Debe]])</f>
        <v>30.14</v>
      </c>
      <c r="W327" s="30">
        <f>VLOOKUP(Tabla_Gtos_Ingresos7[[#This Row],[3 digitos]],PGC_Gtos_e_Ingresos[],3,FALSE)</f>
        <v>1</v>
      </c>
    </row>
    <row r="328" spans="1:23" x14ac:dyDescent="0.2">
      <c r="A328" s="1">
        <v>1000</v>
      </c>
      <c r="B328" s="12">
        <v>40325</v>
      </c>
      <c r="C328" s="14">
        <v>70000091</v>
      </c>
      <c r="D328" s="1" t="s">
        <v>38</v>
      </c>
      <c r="E328" s="1" t="s">
        <v>270</v>
      </c>
      <c r="F328" s="11">
        <v>0</v>
      </c>
      <c r="G328" s="11">
        <v>25.9</v>
      </c>
      <c r="H328" s="26" t="str">
        <f>MID(Tabla_Gtos_Ingresos7[[#This Row],[Subcuenta]],1,4)</f>
        <v>7000</v>
      </c>
      <c r="I328" s="27">
        <f>VALUE(MID(Tabla_Gtos_Ingresos7[[#This Row],[4 digitos]],1,3))</f>
        <v>700</v>
      </c>
      <c r="J328" s="27">
        <f>VALUE(MID(Tabla_Gtos_Ingresos7[[#This Row],[3 digitos]],1,2))</f>
        <v>70</v>
      </c>
      <c r="K328" s="28" t="str">
        <f>VLOOKUP(Tabla_Gtos_Ingresos7[[#This Row],[3 digitos]],PGC_Gtos_e_Ingresos[],4,FALSE)</f>
        <v>1a</v>
      </c>
      <c r="L328" s="30" t="str">
        <f>VLOOKUP(Tabla_Gtos_Ingresos7[[#This Row],[Grupo 1]],Tabla3[],4,FALSE)</f>
        <v>1. Importe Neto Cifra de Negocios</v>
      </c>
      <c r="M328" s="30" t="str">
        <f>VLOOKUP(Tabla_Gtos_Ingresos7[[#This Row],[Grupo 1]],Tabla3[],5,FALSE)</f>
        <v>1.a Ventas</v>
      </c>
      <c r="N328" s="28" t="str">
        <f>VLOOKUP(Tabla_Gtos_Ingresos7[[#This Row],[Grupo 1]],Tabla3[],10,FALSE)</f>
        <v>I</v>
      </c>
      <c r="O328" s="28" t="str">
        <f>VLOOKUP(Tabla_Gtos_Ingresos7[[#This Row],[Grupo 1]],Tabla3[],6,FALSE)</f>
        <v>Explotación</v>
      </c>
      <c r="P328" s="28">
        <f>VLOOKUP(Tabla_Gtos_Ingresos7[[#This Row],[Grupo 1]],Tabla3[],2,FALSE)</f>
        <v>1</v>
      </c>
      <c r="Q328" s="29" t="str">
        <f>VLOOKUP(Tabla_Gtos_Ingresos7[[#This Row],[3 digitos]],PGC_Gtos_e_Ingresos[],2,FALSE)</f>
        <v xml:space="preserve"> Ventas de mercaderías</v>
      </c>
      <c r="R328" s="30" t="str">
        <f>Tabla_Gtos_Ingresos7[[#This Row],[3 digitos]]&amp;"/"&amp;Tabla_Gtos_Ingresos7[[#This Row],[Nombre cuenta]]</f>
        <v>700/ Ventas de mercaderías</v>
      </c>
      <c r="S328" s="30">
        <f>YEAR(Tabla_Gtos_Ingresos7[[#This Row],[Fecha]])</f>
        <v>2010</v>
      </c>
      <c r="T328" s="27">
        <f>MONTH(Tabla_Gtos_Ingresos7[[#This Row],[Fecha]])</f>
        <v>5</v>
      </c>
      <c r="U328" s="30">
        <f>ROUNDUP(MONTH(Tabla_Gtos_Ingresos7[[#This Row],[Fecha]])/3, 0)</f>
        <v>2</v>
      </c>
      <c r="V328" s="30">
        <f>(Tabla_Gtos_Ingresos7[[#This Row],[Factor]]*Tabla_Gtos_Ingresos7[[#This Row],[Haber]])+(Tabla_Gtos_Ingresos7[[#This Row],[Factor]]*Tabla_Gtos_Ingresos7[[#This Row],[Debe]])</f>
        <v>25.9</v>
      </c>
      <c r="W328" s="30">
        <f>VLOOKUP(Tabla_Gtos_Ingresos7[[#This Row],[3 digitos]],PGC_Gtos_e_Ingresos[],3,FALSE)</f>
        <v>1</v>
      </c>
    </row>
    <row r="329" spans="1:23" x14ac:dyDescent="0.2">
      <c r="A329" s="1">
        <v>1001</v>
      </c>
      <c r="B329" s="12">
        <v>40325</v>
      </c>
      <c r="C329" s="14">
        <v>70000092</v>
      </c>
      <c r="D329" s="1" t="s">
        <v>38</v>
      </c>
      <c r="E329" s="1" t="s">
        <v>271</v>
      </c>
      <c r="F329" s="11">
        <v>0</v>
      </c>
      <c r="G329" s="11">
        <v>110.14</v>
      </c>
      <c r="H329" s="26" t="str">
        <f>MID(Tabla_Gtos_Ingresos7[[#This Row],[Subcuenta]],1,4)</f>
        <v>7000</v>
      </c>
      <c r="I329" s="27">
        <f>VALUE(MID(Tabla_Gtos_Ingresos7[[#This Row],[4 digitos]],1,3))</f>
        <v>700</v>
      </c>
      <c r="J329" s="27">
        <f>VALUE(MID(Tabla_Gtos_Ingresos7[[#This Row],[3 digitos]],1,2))</f>
        <v>70</v>
      </c>
      <c r="K329" s="28" t="str">
        <f>VLOOKUP(Tabla_Gtos_Ingresos7[[#This Row],[3 digitos]],PGC_Gtos_e_Ingresos[],4,FALSE)</f>
        <v>1a</v>
      </c>
      <c r="L329" s="30" t="str">
        <f>VLOOKUP(Tabla_Gtos_Ingresos7[[#This Row],[Grupo 1]],Tabla3[],4,FALSE)</f>
        <v>1. Importe Neto Cifra de Negocios</v>
      </c>
      <c r="M329" s="30" t="str">
        <f>VLOOKUP(Tabla_Gtos_Ingresos7[[#This Row],[Grupo 1]],Tabla3[],5,FALSE)</f>
        <v>1.a Ventas</v>
      </c>
      <c r="N329" s="28" t="str">
        <f>VLOOKUP(Tabla_Gtos_Ingresos7[[#This Row],[Grupo 1]],Tabla3[],10,FALSE)</f>
        <v>I</v>
      </c>
      <c r="O329" s="28" t="str">
        <f>VLOOKUP(Tabla_Gtos_Ingresos7[[#This Row],[Grupo 1]],Tabla3[],6,FALSE)</f>
        <v>Explotación</v>
      </c>
      <c r="P329" s="28">
        <f>VLOOKUP(Tabla_Gtos_Ingresos7[[#This Row],[Grupo 1]],Tabla3[],2,FALSE)</f>
        <v>1</v>
      </c>
      <c r="Q329" s="29" t="str">
        <f>VLOOKUP(Tabla_Gtos_Ingresos7[[#This Row],[3 digitos]],PGC_Gtos_e_Ingresos[],2,FALSE)</f>
        <v xml:space="preserve"> Ventas de mercaderías</v>
      </c>
      <c r="R329" s="30" t="str">
        <f>Tabla_Gtos_Ingresos7[[#This Row],[3 digitos]]&amp;"/"&amp;Tabla_Gtos_Ingresos7[[#This Row],[Nombre cuenta]]</f>
        <v>700/ Ventas de mercaderías</v>
      </c>
      <c r="S329" s="30">
        <f>YEAR(Tabla_Gtos_Ingresos7[[#This Row],[Fecha]])</f>
        <v>2010</v>
      </c>
      <c r="T329" s="27">
        <f>MONTH(Tabla_Gtos_Ingresos7[[#This Row],[Fecha]])</f>
        <v>5</v>
      </c>
      <c r="U329" s="30">
        <f>ROUNDUP(MONTH(Tabla_Gtos_Ingresos7[[#This Row],[Fecha]])/3, 0)</f>
        <v>2</v>
      </c>
      <c r="V329" s="30">
        <f>(Tabla_Gtos_Ingresos7[[#This Row],[Factor]]*Tabla_Gtos_Ingresos7[[#This Row],[Haber]])+(Tabla_Gtos_Ingresos7[[#This Row],[Factor]]*Tabla_Gtos_Ingresos7[[#This Row],[Debe]])</f>
        <v>110.14</v>
      </c>
      <c r="W329" s="30">
        <f>VLOOKUP(Tabla_Gtos_Ingresos7[[#This Row],[3 digitos]],PGC_Gtos_e_Ingresos[],3,FALSE)</f>
        <v>1</v>
      </c>
    </row>
    <row r="330" spans="1:23" x14ac:dyDescent="0.2">
      <c r="A330" s="1">
        <v>1002</v>
      </c>
      <c r="B330" s="12">
        <v>40325</v>
      </c>
      <c r="C330" s="14">
        <v>70000093</v>
      </c>
      <c r="D330" s="1" t="s">
        <v>38</v>
      </c>
      <c r="E330" s="1" t="s">
        <v>49</v>
      </c>
      <c r="F330" s="11">
        <v>0</v>
      </c>
      <c r="G330" s="11">
        <v>33.700000000000003</v>
      </c>
      <c r="H330" s="26" t="str">
        <f>MID(Tabla_Gtos_Ingresos7[[#This Row],[Subcuenta]],1,4)</f>
        <v>7000</v>
      </c>
      <c r="I330" s="27">
        <f>VALUE(MID(Tabla_Gtos_Ingresos7[[#This Row],[4 digitos]],1,3))</f>
        <v>700</v>
      </c>
      <c r="J330" s="27">
        <f>VALUE(MID(Tabla_Gtos_Ingresos7[[#This Row],[3 digitos]],1,2))</f>
        <v>70</v>
      </c>
      <c r="K330" s="28" t="str">
        <f>VLOOKUP(Tabla_Gtos_Ingresos7[[#This Row],[3 digitos]],PGC_Gtos_e_Ingresos[],4,FALSE)</f>
        <v>1a</v>
      </c>
      <c r="L330" s="30" t="str">
        <f>VLOOKUP(Tabla_Gtos_Ingresos7[[#This Row],[Grupo 1]],Tabla3[],4,FALSE)</f>
        <v>1. Importe Neto Cifra de Negocios</v>
      </c>
      <c r="M330" s="30" t="str">
        <f>VLOOKUP(Tabla_Gtos_Ingresos7[[#This Row],[Grupo 1]],Tabla3[],5,FALSE)</f>
        <v>1.a Ventas</v>
      </c>
      <c r="N330" s="28" t="str">
        <f>VLOOKUP(Tabla_Gtos_Ingresos7[[#This Row],[Grupo 1]],Tabla3[],10,FALSE)</f>
        <v>I</v>
      </c>
      <c r="O330" s="28" t="str">
        <f>VLOOKUP(Tabla_Gtos_Ingresos7[[#This Row],[Grupo 1]],Tabla3[],6,FALSE)</f>
        <v>Explotación</v>
      </c>
      <c r="P330" s="28">
        <f>VLOOKUP(Tabla_Gtos_Ingresos7[[#This Row],[Grupo 1]],Tabla3[],2,FALSE)</f>
        <v>1</v>
      </c>
      <c r="Q330" s="29" t="str">
        <f>VLOOKUP(Tabla_Gtos_Ingresos7[[#This Row],[3 digitos]],PGC_Gtos_e_Ingresos[],2,FALSE)</f>
        <v xml:space="preserve"> Ventas de mercaderías</v>
      </c>
      <c r="R330" s="30" t="str">
        <f>Tabla_Gtos_Ingresos7[[#This Row],[3 digitos]]&amp;"/"&amp;Tabla_Gtos_Ingresos7[[#This Row],[Nombre cuenta]]</f>
        <v>700/ Ventas de mercaderías</v>
      </c>
      <c r="S330" s="30">
        <f>YEAR(Tabla_Gtos_Ingresos7[[#This Row],[Fecha]])</f>
        <v>2010</v>
      </c>
      <c r="T330" s="27">
        <f>MONTH(Tabla_Gtos_Ingresos7[[#This Row],[Fecha]])</f>
        <v>5</v>
      </c>
      <c r="U330" s="30">
        <f>ROUNDUP(MONTH(Tabla_Gtos_Ingresos7[[#This Row],[Fecha]])/3, 0)</f>
        <v>2</v>
      </c>
      <c r="V330" s="30">
        <f>(Tabla_Gtos_Ingresos7[[#This Row],[Factor]]*Tabla_Gtos_Ingresos7[[#This Row],[Haber]])+(Tabla_Gtos_Ingresos7[[#This Row],[Factor]]*Tabla_Gtos_Ingresos7[[#This Row],[Debe]])</f>
        <v>33.700000000000003</v>
      </c>
      <c r="W330" s="30">
        <f>VLOOKUP(Tabla_Gtos_Ingresos7[[#This Row],[3 digitos]],PGC_Gtos_e_Ingresos[],3,FALSE)</f>
        <v>1</v>
      </c>
    </row>
    <row r="331" spans="1:23" x14ac:dyDescent="0.2">
      <c r="A331" s="1">
        <v>1003</v>
      </c>
      <c r="B331" s="12">
        <v>40325</v>
      </c>
      <c r="C331" s="14">
        <v>70000094</v>
      </c>
      <c r="D331" s="1" t="s">
        <v>38</v>
      </c>
      <c r="E331" s="1" t="s">
        <v>350</v>
      </c>
      <c r="F331" s="11">
        <v>0</v>
      </c>
      <c r="G331" s="11">
        <v>6299.29</v>
      </c>
      <c r="H331" s="26" t="str">
        <f>MID(Tabla_Gtos_Ingresos7[[#This Row],[Subcuenta]],1,4)</f>
        <v>7000</v>
      </c>
      <c r="I331" s="27">
        <f>VALUE(MID(Tabla_Gtos_Ingresos7[[#This Row],[4 digitos]],1,3))</f>
        <v>700</v>
      </c>
      <c r="J331" s="27">
        <f>VALUE(MID(Tabla_Gtos_Ingresos7[[#This Row],[3 digitos]],1,2))</f>
        <v>70</v>
      </c>
      <c r="K331" s="28" t="str">
        <f>VLOOKUP(Tabla_Gtos_Ingresos7[[#This Row],[3 digitos]],PGC_Gtos_e_Ingresos[],4,FALSE)</f>
        <v>1a</v>
      </c>
      <c r="L331" s="30" t="str">
        <f>VLOOKUP(Tabla_Gtos_Ingresos7[[#This Row],[Grupo 1]],Tabla3[],4,FALSE)</f>
        <v>1. Importe Neto Cifra de Negocios</v>
      </c>
      <c r="M331" s="30" t="str">
        <f>VLOOKUP(Tabla_Gtos_Ingresos7[[#This Row],[Grupo 1]],Tabla3[],5,FALSE)</f>
        <v>1.a Ventas</v>
      </c>
      <c r="N331" s="28" t="str">
        <f>VLOOKUP(Tabla_Gtos_Ingresos7[[#This Row],[Grupo 1]],Tabla3[],10,FALSE)</f>
        <v>I</v>
      </c>
      <c r="O331" s="28" t="str">
        <f>VLOOKUP(Tabla_Gtos_Ingresos7[[#This Row],[Grupo 1]],Tabla3[],6,FALSE)</f>
        <v>Explotación</v>
      </c>
      <c r="P331" s="28">
        <f>VLOOKUP(Tabla_Gtos_Ingresos7[[#This Row],[Grupo 1]],Tabla3[],2,FALSE)</f>
        <v>1</v>
      </c>
      <c r="Q331" s="29" t="str">
        <f>VLOOKUP(Tabla_Gtos_Ingresos7[[#This Row],[3 digitos]],PGC_Gtos_e_Ingresos[],2,FALSE)</f>
        <v xml:space="preserve"> Ventas de mercaderías</v>
      </c>
      <c r="R331" s="30" t="str">
        <f>Tabla_Gtos_Ingresos7[[#This Row],[3 digitos]]&amp;"/"&amp;Tabla_Gtos_Ingresos7[[#This Row],[Nombre cuenta]]</f>
        <v>700/ Ventas de mercaderías</v>
      </c>
      <c r="S331" s="30">
        <f>YEAR(Tabla_Gtos_Ingresos7[[#This Row],[Fecha]])</f>
        <v>2010</v>
      </c>
      <c r="T331" s="27">
        <f>MONTH(Tabla_Gtos_Ingresos7[[#This Row],[Fecha]])</f>
        <v>5</v>
      </c>
      <c r="U331" s="30">
        <f>ROUNDUP(MONTH(Tabla_Gtos_Ingresos7[[#This Row],[Fecha]])/3, 0)</f>
        <v>2</v>
      </c>
      <c r="V331" s="30">
        <f>(Tabla_Gtos_Ingresos7[[#This Row],[Factor]]*Tabla_Gtos_Ingresos7[[#This Row],[Haber]])+(Tabla_Gtos_Ingresos7[[#This Row],[Factor]]*Tabla_Gtos_Ingresos7[[#This Row],[Debe]])</f>
        <v>6299.29</v>
      </c>
      <c r="W331" s="30">
        <f>VLOOKUP(Tabla_Gtos_Ingresos7[[#This Row],[3 digitos]],PGC_Gtos_e_Ingresos[],3,FALSE)</f>
        <v>1</v>
      </c>
    </row>
    <row r="332" spans="1:23" x14ac:dyDescent="0.2">
      <c r="A332" s="1">
        <v>1322</v>
      </c>
      <c r="B332" s="12">
        <v>40356</v>
      </c>
      <c r="C332" s="14">
        <v>60700009</v>
      </c>
      <c r="D332" s="1" t="s">
        <v>11</v>
      </c>
      <c r="E332" s="1" t="s">
        <v>892</v>
      </c>
      <c r="F332" s="11">
        <v>2399.2199999999998</v>
      </c>
      <c r="G332" s="11">
        <v>0</v>
      </c>
      <c r="H332" s="26" t="str">
        <f>MID(Tabla_Gtos_Ingresos7[[#This Row],[Subcuenta]],1,4)</f>
        <v>6070</v>
      </c>
      <c r="I332" s="27">
        <f>VALUE(MID(Tabla_Gtos_Ingresos7[[#This Row],[4 digitos]],1,3))</f>
        <v>607</v>
      </c>
      <c r="J332" s="27">
        <f>VALUE(MID(Tabla_Gtos_Ingresos7[[#This Row],[3 digitos]],1,2))</f>
        <v>60</v>
      </c>
      <c r="K332" s="28" t="str">
        <f>VLOOKUP(Tabla_Gtos_Ingresos7[[#This Row],[3 digitos]],PGC_Gtos_e_Ingresos[],4,FALSE)</f>
        <v>4.c</v>
      </c>
      <c r="L332" s="30" t="str">
        <f>VLOOKUP(Tabla_Gtos_Ingresos7[[#This Row],[Grupo 1]],Tabla3[],4,FALSE)</f>
        <v>4. Aprovisionamientos</v>
      </c>
      <c r="M332" s="30" t="str">
        <f>VLOOKUP(Tabla_Gtos_Ingresos7[[#This Row],[Grupo 1]],Tabla3[],5,FALSE)</f>
        <v>4.c Trabajos Realizados por Otras Empresas</v>
      </c>
      <c r="N332" s="28" t="str">
        <f>VLOOKUP(Tabla_Gtos_Ingresos7[[#This Row],[Grupo 1]],Tabla3[],10,FALSE)</f>
        <v>G</v>
      </c>
      <c r="O332" s="28" t="str">
        <f>VLOOKUP(Tabla_Gtos_Ingresos7[[#This Row],[Grupo 1]],Tabla3[],6,FALSE)</f>
        <v>Explotación</v>
      </c>
      <c r="P332" s="28">
        <f>VLOOKUP(Tabla_Gtos_Ingresos7[[#This Row],[Grupo 1]],Tabla3[],2,FALSE)</f>
        <v>4</v>
      </c>
      <c r="Q332" s="29" t="str">
        <f>VLOOKUP(Tabla_Gtos_Ingresos7[[#This Row],[3 digitos]],PGC_Gtos_e_Ingresos[],2,FALSE)</f>
        <v xml:space="preserve"> Trabajos realizados por otras empresas</v>
      </c>
      <c r="R332" s="30" t="str">
        <f>Tabla_Gtos_Ingresos7[[#This Row],[3 digitos]]&amp;"/"&amp;Tabla_Gtos_Ingresos7[[#This Row],[Nombre cuenta]]</f>
        <v>607/ Trabajos realizados por otras empresas</v>
      </c>
      <c r="S332" s="30">
        <f>YEAR(Tabla_Gtos_Ingresos7[[#This Row],[Fecha]])</f>
        <v>2010</v>
      </c>
      <c r="T332" s="27">
        <f>MONTH(Tabla_Gtos_Ingresos7[[#This Row],[Fecha]])</f>
        <v>6</v>
      </c>
      <c r="U332" s="30">
        <f>ROUNDUP(MONTH(Tabla_Gtos_Ingresos7[[#This Row],[Fecha]])/3, 0)</f>
        <v>2</v>
      </c>
      <c r="V332" s="30">
        <f>(Tabla_Gtos_Ingresos7[[#This Row],[Factor]]*Tabla_Gtos_Ingresos7[[#This Row],[Haber]])+(Tabla_Gtos_Ingresos7[[#This Row],[Factor]]*Tabla_Gtos_Ingresos7[[#This Row],[Debe]])</f>
        <v>-2399.2199999999998</v>
      </c>
      <c r="W332" s="30">
        <f>VLOOKUP(Tabla_Gtos_Ingresos7[[#This Row],[3 digitos]],PGC_Gtos_e_Ingresos[],3,FALSE)</f>
        <v>-1</v>
      </c>
    </row>
    <row r="333" spans="1:23" x14ac:dyDescent="0.2">
      <c r="A333" s="1">
        <v>1331</v>
      </c>
      <c r="B333" s="12">
        <v>40356</v>
      </c>
      <c r="C333" s="14">
        <v>60800001</v>
      </c>
      <c r="D333" s="1" t="s">
        <v>13</v>
      </c>
      <c r="E333" s="1" t="s">
        <v>365</v>
      </c>
      <c r="F333" s="11">
        <v>0</v>
      </c>
      <c r="G333" s="11">
        <v>12.34</v>
      </c>
      <c r="H333" s="26" t="str">
        <f>MID(Tabla_Gtos_Ingresos7[[#This Row],[Subcuenta]],1,4)</f>
        <v>6080</v>
      </c>
      <c r="I333" s="27">
        <f>VALUE(MID(Tabla_Gtos_Ingresos7[[#This Row],[4 digitos]],1,3))</f>
        <v>608</v>
      </c>
      <c r="J333" s="27">
        <f>VALUE(MID(Tabla_Gtos_Ingresos7[[#This Row],[3 digitos]],1,2))</f>
        <v>60</v>
      </c>
      <c r="K333" s="28" t="str">
        <f>VLOOKUP(Tabla_Gtos_Ingresos7[[#This Row],[3 digitos]],PGC_Gtos_e_Ingresos[],4,FALSE)</f>
        <v>4.a</v>
      </c>
      <c r="L333" s="30" t="str">
        <f>VLOOKUP(Tabla_Gtos_Ingresos7[[#This Row],[Grupo 1]],Tabla3[],4,FALSE)</f>
        <v>4. Aprovisionamientos</v>
      </c>
      <c r="M333" s="30" t="str">
        <f>VLOOKUP(Tabla_Gtos_Ingresos7[[#This Row],[Grupo 1]],Tabla3[],5,FALSE)</f>
        <v>4.a Consumos de Mercaderias</v>
      </c>
      <c r="N333" s="28" t="str">
        <f>VLOOKUP(Tabla_Gtos_Ingresos7[[#This Row],[Grupo 1]],Tabla3[],10,FALSE)</f>
        <v>G</v>
      </c>
      <c r="O333" s="28" t="str">
        <f>VLOOKUP(Tabla_Gtos_Ingresos7[[#This Row],[Grupo 1]],Tabla3[],6,FALSE)</f>
        <v>Explotación</v>
      </c>
      <c r="P333" s="28">
        <f>VLOOKUP(Tabla_Gtos_Ingresos7[[#This Row],[Grupo 1]],Tabla3[],2,FALSE)</f>
        <v>4</v>
      </c>
      <c r="Q333" s="29" t="str">
        <f>VLOOKUP(Tabla_Gtos_Ingresos7[[#This Row],[3 digitos]],PGC_Gtos_e_Ingresos[],2,FALSE)</f>
        <v xml:space="preserve"> Devoluciones de compras y operaciones similares</v>
      </c>
      <c r="R333" s="30" t="str">
        <f>Tabla_Gtos_Ingresos7[[#This Row],[3 digitos]]&amp;"/"&amp;Tabla_Gtos_Ingresos7[[#This Row],[Nombre cuenta]]</f>
        <v>608/ Devoluciones de compras y operaciones similares</v>
      </c>
      <c r="S333" s="30">
        <f>YEAR(Tabla_Gtos_Ingresos7[[#This Row],[Fecha]])</f>
        <v>2010</v>
      </c>
      <c r="T333" s="27">
        <f>MONTH(Tabla_Gtos_Ingresos7[[#This Row],[Fecha]])</f>
        <v>6</v>
      </c>
      <c r="U333" s="30">
        <f>ROUNDUP(MONTH(Tabla_Gtos_Ingresos7[[#This Row],[Fecha]])/3, 0)</f>
        <v>2</v>
      </c>
      <c r="V333" s="30">
        <f>(Tabla_Gtos_Ingresos7[[#This Row],[Factor]]*Tabla_Gtos_Ingresos7[[#This Row],[Haber]])+(Tabla_Gtos_Ingresos7[[#This Row],[Factor]]*Tabla_Gtos_Ingresos7[[#This Row],[Debe]])</f>
        <v>12.34</v>
      </c>
      <c r="W333" s="30">
        <f>VLOOKUP(Tabla_Gtos_Ingresos7[[#This Row],[3 digitos]],PGC_Gtos_e_Ingresos[],3,FALSE)</f>
        <v>1</v>
      </c>
    </row>
    <row r="334" spans="1:23" x14ac:dyDescent="0.2">
      <c r="A334" s="1">
        <v>1323</v>
      </c>
      <c r="B334" s="12">
        <v>40356</v>
      </c>
      <c r="C334" s="14">
        <v>62200043</v>
      </c>
      <c r="D334" s="1" t="s">
        <v>14</v>
      </c>
      <c r="E334" s="1" t="s">
        <v>648</v>
      </c>
      <c r="F334" s="11">
        <v>29.96</v>
      </c>
      <c r="G334" s="11">
        <v>0</v>
      </c>
      <c r="H334" s="26" t="str">
        <f>MID(Tabla_Gtos_Ingresos7[[#This Row],[Subcuenta]],1,4)</f>
        <v>6220</v>
      </c>
      <c r="I334" s="27">
        <f>VALUE(MID(Tabla_Gtos_Ingresos7[[#This Row],[4 digitos]],1,3))</f>
        <v>622</v>
      </c>
      <c r="J334" s="27">
        <f>VALUE(MID(Tabla_Gtos_Ingresos7[[#This Row],[3 digitos]],1,2))</f>
        <v>62</v>
      </c>
      <c r="K334" s="28" t="str">
        <f>VLOOKUP(Tabla_Gtos_Ingresos7[[#This Row],[3 digitos]],PGC_Gtos_e_Ingresos[],4,FALSE)</f>
        <v>7.a</v>
      </c>
      <c r="L334" s="30" t="str">
        <f>VLOOKUP(Tabla_Gtos_Ingresos7[[#This Row],[Grupo 1]],Tabla3[],4,FALSE)</f>
        <v>7. Otros Gastos de Explotación</v>
      </c>
      <c r="M334" s="30" t="str">
        <f>VLOOKUP(Tabla_Gtos_Ingresos7[[#This Row],[Grupo 1]],Tabla3[],5,FALSE)</f>
        <v>7.a Servicios Exteriores</v>
      </c>
      <c r="N334" s="28" t="str">
        <f>VLOOKUP(Tabla_Gtos_Ingresos7[[#This Row],[Grupo 1]],Tabla3[],10,FALSE)</f>
        <v>G</v>
      </c>
      <c r="O334" s="28" t="str">
        <f>VLOOKUP(Tabla_Gtos_Ingresos7[[#This Row],[Grupo 1]],Tabla3[],6,FALSE)</f>
        <v>Explotación</v>
      </c>
      <c r="P334" s="28">
        <f>VLOOKUP(Tabla_Gtos_Ingresos7[[#This Row],[Grupo 1]],Tabla3[],2,FALSE)</f>
        <v>7</v>
      </c>
      <c r="Q334" s="29" t="str">
        <f>VLOOKUP(Tabla_Gtos_Ingresos7[[#This Row],[3 digitos]],PGC_Gtos_e_Ingresos[],2,FALSE)</f>
        <v xml:space="preserve"> Reparaciones y conservación</v>
      </c>
      <c r="R334" s="30" t="str">
        <f>Tabla_Gtos_Ingresos7[[#This Row],[3 digitos]]&amp;"/"&amp;Tabla_Gtos_Ingresos7[[#This Row],[Nombre cuenta]]</f>
        <v>622/ Reparaciones y conservación</v>
      </c>
      <c r="S334" s="30">
        <f>YEAR(Tabla_Gtos_Ingresos7[[#This Row],[Fecha]])</f>
        <v>2010</v>
      </c>
      <c r="T334" s="27">
        <f>MONTH(Tabla_Gtos_Ingresos7[[#This Row],[Fecha]])</f>
        <v>6</v>
      </c>
      <c r="U334" s="30">
        <f>ROUNDUP(MONTH(Tabla_Gtos_Ingresos7[[#This Row],[Fecha]])/3, 0)</f>
        <v>2</v>
      </c>
      <c r="V334" s="30">
        <f>(Tabla_Gtos_Ingresos7[[#This Row],[Factor]]*Tabla_Gtos_Ingresos7[[#This Row],[Haber]])+(Tabla_Gtos_Ingresos7[[#This Row],[Factor]]*Tabla_Gtos_Ingresos7[[#This Row],[Debe]])</f>
        <v>-29.96</v>
      </c>
      <c r="W334" s="30">
        <f>VLOOKUP(Tabla_Gtos_Ingresos7[[#This Row],[3 digitos]],PGC_Gtos_e_Ingresos[],3,FALSE)</f>
        <v>-1</v>
      </c>
    </row>
    <row r="335" spans="1:23" x14ac:dyDescent="0.2">
      <c r="A335" s="1">
        <v>2425</v>
      </c>
      <c r="B335" s="12">
        <v>40478</v>
      </c>
      <c r="C335" s="14">
        <v>62900011</v>
      </c>
      <c r="D335" s="1" t="s">
        <v>21</v>
      </c>
      <c r="E335" s="1" t="s">
        <v>507</v>
      </c>
      <c r="F335" s="11">
        <v>593.76</v>
      </c>
      <c r="G335" s="11">
        <v>0</v>
      </c>
      <c r="H335" s="26" t="str">
        <f>MID(Tabla_Gtos_Ingresos7[[#This Row],[Subcuenta]],1,4)</f>
        <v>6290</v>
      </c>
      <c r="I335" s="27">
        <f>VALUE(MID(Tabla_Gtos_Ingresos7[[#This Row],[4 digitos]],1,3))</f>
        <v>629</v>
      </c>
      <c r="J335" s="27">
        <f>VALUE(MID(Tabla_Gtos_Ingresos7[[#This Row],[3 digitos]],1,2))</f>
        <v>62</v>
      </c>
      <c r="K335" s="28" t="str">
        <f>VLOOKUP(Tabla_Gtos_Ingresos7[[#This Row],[3 digitos]],PGC_Gtos_e_Ingresos[],4,FALSE)</f>
        <v>7.a</v>
      </c>
      <c r="L335" s="30" t="str">
        <f>VLOOKUP(Tabla_Gtos_Ingresos7[[#This Row],[Grupo 1]],Tabla3[],4,FALSE)</f>
        <v>7. Otros Gastos de Explotación</v>
      </c>
      <c r="M335" s="30" t="str">
        <f>VLOOKUP(Tabla_Gtos_Ingresos7[[#This Row],[Grupo 1]],Tabla3[],5,FALSE)</f>
        <v>7.a Servicios Exteriores</v>
      </c>
      <c r="N335" s="28" t="str">
        <f>VLOOKUP(Tabla_Gtos_Ingresos7[[#This Row],[Grupo 1]],Tabla3[],10,FALSE)</f>
        <v>G</v>
      </c>
      <c r="O335" s="28" t="str">
        <f>VLOOKUP(Tabla_Gtos_Ingresos7[[#This Row],[Grupo 1]],Tabla3[],6,FALSE)</f>
        <v>Explotación</v>
      </c>
      <c r="P335" s="28">
        <f>VLOOKUP(Tabla_Gtos_Ingresos7[[#This Row],[Grupo 1]],Tabla3[],2,FALSE)</f>
        <v>7</v>
      </c>
      <c r="Q335" s="29" t="str">
        <f>VLOOKUP(Tabla_Gtos_Ingresos7[[#This Row],[3 digitos]],PGC_Gtos_e_Ingresos[],2,FALSE)</f>
        <v xml:space="preserve"> Otros servicios</v>
      </c>
      <c r="R335" s="30" t="str">
        <f>Tabla_Gtos_Ingresos7[[#This Row],[3 digitos]]&amp;"/"&amp;Tabla_Gtos_Ingresos7[[#This Row],[Nombre cuenta]]</f>
        <v>629/ Otros servicios</v>
      </c>
      <c r="S335" s="30">
        <f>YEAR(Tabla_Gtos_Ingresos7[[#This Row],[Fecha]])</f>
        <v>2010</v>
      </c>
      <c r="T335" s="27">
        <f>MONTH(Tabla_Gtos_Ingresos7[[#This Row],[Fecha]])</f>
        <v>10</v>
      </c>
      <c r="U335" s="30">
        <f>ROUNDUP(MONTH(Tabla_Gtos_Ingresos7[[#This Row],[Fecha]])/3, 0)</f>
        <v>4</v>
      </c>
      <c r="V335" s="30">
        <f>(Tabla_Gtos_Ingresos7[[#This Row],[Factor]]*Tabla_Gtos_Ingresos7[[#This Row],[Haber]])+(Tabla_Gtos_Ingresos7[[#This Row],[Factor]]*Tabla_Gtos_Ingresos7[[#This Row],[Debe]])</f>
        <v>-593.76</v>
      </c>
      <c r="W335" s="30">
        <f>VLOOKUP(Tabla_Gtos_Ingresos7[[#This Row],[3 digitos]],PGC_Gtos_e_Ingresos[],3,FALSE)</f>
        <v>-1</v>
      </c>
    </row>
    <row r="336" spans="1:23" x14ac:dyDescent="0.2">
      <c r="A336" s="1">
        <v>2416</v>
      </c>
      <c r="B336" s="12">
        <v>40478</v>
      </c>
      <c r="C336" s="14">
        <v>70000184</v>
      </c>
      <c r="D336" s="1" t="s">
        <v>38</v>
      </c>
      <c r="E336" s="1" t="s">
        <v>355</v>
      </c>
      <c r="F336" s="11">
        <v>0</v>
      </c>
      <c r="G336" s="11">
        <v>4884</v>
      </c>
      <c r="H336" s="26" t="str">
        <f>MID(Tabla_Gtos_Ingresos7[[#This Row],[Subcuenta]],1,4)</f>
        <v>7000</v>
      </c>
      <c r="I336" s="27">
        <f>VALUE(MID(Tabla_Gtos_Ingresos7[[#This Row],[4 digitos]],1,3))</f>
        <v>700</v>
      </c>
      <c r="J336" s="27">
        <f>VALUE(MID(Tabla_Gtos_Ingresos7[[#This Row],[3 digitos]],1,2))</f>
        <v>70</v>
      </c>
      <c r="K336" s="28" t="str">
        <f>VLOOKUP(Tabla_Gtos_Ingresos7[[#This Row],[3 digitos]],PGC_Gtos_e_Ingresos[],4,FALSE)</f>
        <v>1a</v>
      </c>
      <c r="L336" s="30" t="str">
        <f>VLOOKUP(Tabla_Gtos_Ingresos7[[#This Row],[Grupo 1]],Tabla3[],4,FALSE)</f>
        <v>1. Importe Neto Cifra de Negocios</v>
      </c>
      <c r="M336" s="30" t="str">
        <f>VLOOKUP(Tabla_Gtos_Ingresos7[[#This Row],[Grupo 1]],Tabla3[],5,FALSE)</f>
        <v>1.a Ventas</v>
      </c>
      <c r="N336" s="28" t="str">
        <f>VLOOKUP(Tabla_Gtos_Ingresos7[[#This Row],[Grupo 1]],Tabla3[],10,FALSE)</f>
        <v>I</v>
      </c>
      <c r="O336" s="28" t="str">
        <f>VLOOKUP(Tabla_Gtos_Ingresos7[[#This Row],[Grupo 1]],Tabla3[],6,FALSE)</f>
        <v>Explotación</v>
      </c>
      <c r="P336" s="28">
        <f>VLOOKUP(Tabla_Gtos_Ingresos7[[#This Row],[Grupo 1]],Tabla3[],2,FALSE)</f>
        <v>1</v>
      </c>
      <c r="Q336" s="29" t="str">
        <f>VLOOKUP(Tabla_Gtos_Ingresos7[[#This Row],[3 digitos]],PGC_Gtos_e_Ingresos[],2,FALSE)</f>
        <v xml:space="preserve"> Ventas de mercaderías</v>
      </c>
      <c r="R336" s="30" t="str">
        <f>Tabla_Gtos_Ingresos7[[#This Row],[3 digitos]]&amp;"/"&amp;Tabla_Gtos_Ingresos7[[#This Row],[Nombre cuenta]]</f>
        <v>700/ Ventas de mercaderías</v>
      </c>
      <c r="S336" s="30">
        <f>YEAR(Tabla_Gtos_Ingresos7[[#This Row],[Fecha]])</f>
        <v>2010</v>
      </c>
      <c r="T336" s="27">
        <f>MONTH(Tabla_Gtos_Ingresos7[[#This Row],[Fecha]])</f>
        <v>10</v>
      </c>
      <c r="U336" s="30">
        <f>ROUNDUP(MONTH(Tabla_Gtos_Ingresos7[[#This Row],[Fecha]])/3, 0)</f>
        <v>4</v>
      </c>
      <c r="V336" s="30">
        <f>(Tabla_Gtos_Ingresos7[[#This Row],[Factor]]*Tabla_Gtos_Ingresos7[[#This Row],[Haber]])+(Tabla_Gtos_Ingresos7[[#This Row],[Factor]]*Tabla_Gtos_Ingresos7[[#This Row],[Debe]])</f>
        <v>4884</v>
      </c>
      <c r="W336" s="30">
        <f>VLOOKUP(Tabla_Gtos_Ingresos7[[#This Row],[3 digitos]],PGC_Gtos_e_Ingresos[],3,FALSE)</f>
        <v>1</v>
      </c>
    </row>
    <row r="337" spans="1:23" x14ac:dyDescent="0.2">
      <c r="A337" s="1">
        <v>2418</v>
      </c>
      <c r="B337" s="12">
        <v>40478</v>
      </c>
      <c r="C337" s="14">
        <v>70000185</v>
      </c>
      <c r="D337" s="1" t="s">
        <v>38</v>
      </c>
      <c r="E337" s="2" t="s">
        <v>611</v>
      </c>
      <c r="F337" s="11">
        <v>0</v>
      </c>
      <c r="G337" s="11">
        <v>2082.38</v>
      </c>
      <c r="H337" s="26" t="str">
        <f>MID(Tabla_Gtos_Ingresos7[[#This Row],[Subcuenta]],1,4)</f>
        <v>7000</v>
      </c>
      <c r="I337" s="27">
        <f>VALUE(MID(Tabla_Gtos_Ingresos7[[#This Row],[4 digitos]],1,3))</f>
        <v>700</v>
      </c>
      <c r="J337" s="27">
        <f>VALUE(MID(Tabla_Gtos_Ingresos7[[#This Row],[3 digitos]],1,2))</f>
        <v>70</v>
      </c>
      <c r="K337" s="28" t="str">
        <f>VLOOKUP(Tabla_Gtos_Ingresos7[[#This Row],[3 digitos]],PGC_Gtos_e_Ingresos[],4,FALSE)</f>
        <v>1a</v>
      </c>
      <c r="L337" s="30" t="str">
        <f>VLOOKUP(Tabla_Gtos_Ingresos7[[#This Row],[Grupo 1]],Tabla3[],4,FALSE)</f>
        <v>1. Importe Neto Cifra de Negocios</v>
      </c>
      <c r="M337" s="30" t="str">
        <f>VLOOKUP(Tabla_Gtos_Ingresos7[[#This Row],[Grupo 1]],Tabla3[],5,FALSE)</f>
        <v>1.a Ventas</v>
      </c>
      <c r="N337" s="28" t="str">
        <f>VLOOKUP(Tabla_Gtos_Ingresos7[[#This Row],[Grupo 1]],Tabla3[],10,FALSE)</f>
        <v>I</v>
      </c>
      <c r="O337" s="28" t="str">
        <f>VLOOKUP(Tabla_Gtos_Ingresos7[[#This Row],[Grupo 1]],Tabla3[],6,FALSE)</f>
        <v>Explotación</v>
      </c>
      <c r="P337" s="28">
        <f>VLOOKUP(Tabla_Gtos_Ingresos7[[#This Row],[Grupo 1]],Tabla3[],2,FALSE)</f>
        <v>1</v>
      </c>
      <c r="Q337" s="29" t="str">
        <f>VLOOKUP(Tabla_Gtos_Ingresos7[[#This Row],[3 digitos]],PGC_Gtos_e_Ingresos[],2,FALSE)</f>
        <v xml:space="preserve"> Ventas de mercaderías</v>
      </c>
      <c r="R337" s="30" t="str">
        <f>Tabla_Gtos_Ingresos7[[#This Row],[3 digitos]]&amp;"/"&amp;Tabla_Gtos_Ingresos7[[#This Row],[Nombre cuenta]]</f>
        <v>700/ Ventas de mercaderías</v>
      </c>
      <c r="S337" s="30">
        <f>YEAR(Tabla_Gtos_Ingresos7[[#This Row],[Fecha]])</f>
        <v>2010</v>
      </c>
      <c r="T337" s="27">
        <f>MONTH(Tabla_Gtos_Ingresos7[[#This Row],[Fecha]])</f>
        <v>10</v>
      </c>
      <c r="U337" s="30">
        <f>ROUNDUP(MONTH(Tabla_Gtos_Ingresos7[[#This Row],[Fecha]])/3, 0)</f>
        <v>4</v>
      </c>
      <c r="V337" s="30">
        <f>(Tabla_Gtos_Ingresos7[[#This Row],[Factor]]*Tabla_Gtos_Ingresos7[[#This Row],[Haber]])+(Tabla_Gtos_Ingresos7[[#This Row],[Factor]]*Tabla_Gtos_Ingresos7[[#This Row],[Debe]])</f>
        <v>2082.38</v>
      </c>
      <c r="W337" s="30">
        <f>VLOOKUP(Tabla_Gtos_Ingresos7[[#This Row],[3 digitos]],PGC_Gtos_e_Ingresos[],3,FALSE)</f>
        <v>1</v>
      </c>
    </row>
    <row r="338" spans="1:23" x14ac:dyDescent="0.2">
      <c r="A338" s="1">
        <v>2419</v>
      </c>
      <c r="B338" s="12">
        <v>40478</v>
      </c>
      <c r="C338" s="14">
        <v>70000186</v>
      </c>
      <c r="D338" s="1" t="s">
        <v>38</v>
      </c>
      <c r="E338" s="1" t="s">
        <v>242</v>
      </c>
      <c r="F338" s="11">
        <v>0</v>
      </c>
      <c r="G338" s="11">
        <v>3947.05</v>
      </c>
      <c r="H338" s="26" t="str">
        <f>MID(Tabla_Gtos_Ingresos7[[#This Row],[Subcuenta]],1,4)</f>
        <v>7000</v>
      </c>
      <c r="I338" s="27">
        <f>VALUE(MID(Tabla_Gtos_Ingresos7[[#This Row],[4 digitos]],1,3))</f>
        <v>700</v>
      </c>
      <c r="J338" s="27">
        <f>VALUE(MID(Tabla_Gtos_Ingresos7[[#This Row],[3 digitos]],1,2))</f>
        <v>70</v>
      </c>
      <c r="K338" s="28" t="str">
        <f>VLOOKUP(Tabla_Gtos_Ingresos7[[#This Row],[3 digitos]],PGC_Gtos_e_Ingresos[],4,FALSE)</f>
        <v>1a</v>
      </c>
      <c r="L338" s="30" t="str">
        <f>VLOOKUP(Tabla_Gtos_Ingresos7[[#This Row],[Grupo 1]],Tabla3[],4,FALSE)</f>
        <v>1. Importe Neto Cifra de Negocios</v>
      </c>
      <c r="M338" s="30" t="str">
        <f>VLOOKUP(Tabla_Gtos_Ingresos7[[#This Row],[Grupo 1]],Tabla3[],5,FALSE)</f>
        <v>1.a Ventas</v>
      </c>
      <c r="N338" s="28" t="str">
        <f>VLOOKUP(Tabla_Gtos_Ingresos7[[#This Row],[Grupo 1]],Tabla3[],10,FALSE)</f>
        <v>I</v>
      </c>
      <c r="O338" s="28" t="str">
        <f>VLOOKUP(Tabla_Gtos_Ingresos7[[#This Row],[Grupo 1]],Tabla3[],6,FALSE)</f>
        <v>Explotación</v>
      </c>
      <c r="P338" s="28">
        <f>VLOOKUP(Tabla_Gtos_Ingresos7[[#This Row],[Grupo 1]],Tabla3[],2,FALSE)</f>
        <v>1</v>
      </c>
      <c r="Q338" s="29" t="str">
        <f>VLOOKUP(Tabla_Gtos_Ingresos7[[#This Row],[3 digitos]],PGC_Gtos_e_Ingresos[],2,FALSE)</f>
        <v xml:space="preserve"> Ventas de mercaderías</v>
      </c>
      <c r="R338" s="30" t="str">
        <f>Tabla_Gtos_Ingresos7[[#This Row],[3 digitos]]&amp;"/"&amp;Tabla_Gtos_Ingresos7[[#This Row],[Nombre cuenta]]</f>
        <v>700/ Ventas de mercaderías</v>
      </c>
      <c r="S338" s="30">
        <f>YEAR(Tabla_Gtos_Ingresos7[[#This Row],[Fecha]])</f>
        <v>2010</v>
      </c>
      <c r="T338" s="27">
        <f>MONTH(Tabla_Gtos_Ingresos7[[#This Row],[Fecha]])</f>
        <v>10</v>
      </c>
      <c r="U338" s="30">
        <f>ROUNDUP(MONTH(Tabla_Gtos_Ingresos7[[#This Row],[Fecha]])/3, 0)</f>
        <v>4</v>
      </c>
      <c r="V338" s="30">
        <f>(Tabla_Gtos_Ingresos7[[#This Row],[Factor]]*Tabla_Gtos_Ingresos7[[#This Row],[Haber]])+(Tabla_Gtos_Ingresos7[[#This Row],[Factor]]*Tabla_Gtos_Ingresos7[[#This Row],[Debe]])</f>
        <v>3947.05</v>
      </c>
      <c r="W338" s="30">
        <f>VLOOKUP(Tabla_Gtos_Ingresos7[[#This Row],[3 digitos]],PGC_Gtos_e_Ingresos[],3,FALSE)</f>
        <v>1</v>
      </c>
    </row>
    <row r="339" spans="1:23" x14ac:dyDescent="0.2">
      <c r="A339" s="1">
        <v>2417</v>
      </c>
      <c r="B339" s="12">
        <v>40478</v>
      </c>
      <c r="C339" s="14">
        <v>70000007</v>
      </c>
      <c r="D339" s="1" t="s">
        <v>57</v>
      </c>
      <c r="E339" s="1" t="s">
        <v>361</v>
      </c>
      <c r="F339" s="11">
        <v>0</v>
      </c>
      <c r="G339" s="11">
        <v>4908</v>
      </c>
      <c r="H339" s="26" t="str">
        <f>MID(Tabla_Gtos_Ingresos7[[#This Row],[Subcuenta]],1,4)</f>
        <v>7000</v>
      </c>
      <c r="I339" s="27">
        <f>VALUE(MID(Tabla_Gtos_Ingresos7[[#This Row],[4 digitos]],1,3))</f>
        <v>700</v>
      </c>
      <c r="J339" s="27">
        <f>VALUE(MID(Tabla_Gtos_Ingresos7[[#This Row],[3 digitos]],1,2))</f>
        <v>70</v>
      </c>
      <c r="K339" s="28" t="str">
        <f>VLOOKUP(Tabla_Gtos_Ingresos7[[#This Row],[3 digitos]],PGC_Gtos_e_Ingresos[],4,FALSE)</f>
        <v>1a</v>
      </c>
      <c r="L339" s="30" t="str">
        <f>VLOOKUP(Tabla_Gtos_Ingresos7[[#This Row],[Grupo 1]],Tabla3[],4,FALSE)</f>
        <v>1. Importe Neto Cifra de Negocios</v>
      </c>
      <c r="M339" s="30" t="str">
        <f>VLOOKUP(Tabla_Gtos_Ingresos7[[#This Row],[Grupo 1]],Tabla3[],5,FALSE)</f>
        <v>1.a Ventas</v>
      </c>
      <c r="N339" s="28" t="str">
        <f>VLOOKUP(Tabla_Gtos_Ingresos7[[#This Row],[Grupo 1]],Tabla3[],10,FALSE)</f>
        <v>I</v>
      </c>
      <c r="O339" s="28" t="str">
        <f>VLOOKUP(Tabla_Gtos_Ingresos7[[#This Row],[Grupo 1]],Tabla3[],6,FALSE)</f>
        <v>Explotación</v>
      </c>
      <c r="P339" s="28">
        <f>VLOOKUP(Tabla_Gtos_Ingresos7[[#This Row],[Grupo 1]],Tabla3[],2,FALSE)</f>
        <v>1</v>
      </c>
      <c r="Q339" s="29" t="str">
        <f>VLOOKUP(Tabla_Gtos_Ingresos7[[#This Row],[3 digitos]],PGC_Gtos_e_Ingresos[],2,FALSE)</f>
        <v xml:space="preserve"> Ventas de mercaderías</v>
      </c>
      <c r="R339" s="30" t="str">
        <f>Tabla_Gtos_Ingresos7[[#This Row],[3 digitos]]&amp;"/"&amp;Tabla_Gtos_Ingresos7[[#This Row],[Nombre cuenta]]</f>
        <v>700/ Ventas de mercaderías</v>
      </c>
      <c r="S339" s="30">
        <f>YEAR(Tabla_Gtos_Ingresos7[[#This Row],[Fecha]])</f>
        <v>2010</v>
      </c>
      <c r="T339" s="27">
        <f>MONTH(Tabla_Gtos_Ingresos7[[#This Row],[Fecha]])</f>
        <v>10</v>
      </c>
      <c r="U339" s="30">
        <f>ROUNDUP(MONTH(Tabla_Gtos_Ingresos7[[#This Row],[Fecha]])/3, 0)</f>
        <v>4</v>
      </c>
      <c r="V339" s="30">
        <f>(Tabla_Gtos_Ingresos7[[#This Row],[Factor]]*Tabla_Gtos_Ingresos7[[#This Row],[Haber]])+(Tabla_Gtos_Ingresos7[[#This Row],[Factor]]*Tabla_Gtos_Ingresos7[[#This Row],[Debe]])</f>
        <v>4908</v>
      </c>
      <c r="W339" s="30">
        <f>VLOOKUP(Tabla_Gtos_Ingresos7[[#This Row],[3 digitos]],PGC_Gtos_e_Ingresos[],3,FALSE)</f>
        <v>1</v>
      </c>
    </row>
    <row r="340" spans="1:23" x14ac:dyDescent="0.2">
      <c r="A340" s="1">
        <v>2734</v>
      </c>
      <c r="B340" s="12">
        <v>40509</v>
      </c>
      <c r="C340" s="14">
        <v>70000206</v>
      </c>
      <c r="D340" s="1" t="s">
        <v>38</v>
      </c>
      <c r="E340" s="1" t="s">
        <v>573</v>
      </c>
      <c r="F340" s="11">
        <v>0</v>
      </c>
      <c r="G340" s="11">
        <v>199.72</v>
      </c>
      <c r="H340" s="26" t="str">
        <f>MID(Tabla_Gtos_Ingresos7[[#This Row],[Subcuenta]],1,4)</f>
        <v>7000</v>
      </c>
      <c r="I340" s="27">
        <f>VALUE(MID(Tabla_Gtos_Ingresos7[[#This Row],[4 digitos]],1,3))</f>
        <v>700</v>
      </c>
      <c r="J340" s="27">
        <f>VALUE(MID(Tabla_Gtos_Ingresos7[[#This Row],[3 digitos]],1,2))</f>
        <v>70</v>
      </c>
      <c r="K340" s="28" t="str">
        <f>VLOOKUP(Tabla_Gtos_Ingresos7[[#This Row],[3 digitos]],PGC_Gtos_e_Ingresos[],4,FALSE)</f>
        <v>1a</v>
      </c>
      <c r="L340" s="30" t="str">
        <f>VLOOKUP(Tabla_Gtos_Ingresos7[[#This Row],[Grupo 1]],Tabla3[],4,FALSE)</f>
        <v>1. Importe Neto Cifra de Negocios</v>
      </c>
      <c r="M340" s="30" t="str">
        <f>VLOOKUP(Tabla_Gtos_Ingresos7[[#This Row],[Grupo 1]],Tabla3[],5,FALSE)</f>
        <v>1.a Ventas</v>
      </c>
      <c r="N340" s="28" t="str">
        <f>VLOOKUP(Tabla_Gtos_Ingresos7[[#This Row],[Grupo 1]],Tabla3[],10,FALSE)</f>
        <v>I</v>
      </c>
      <c r="O340" s="28" t="str">
        <f>VLOOKUP(Tabla_Gtos_Ingresos7[[#This Row],[Grupo 1]],Tabla3[],6,FALSE)</f>
        <v>Explotación</v>
      </c>
      <c r="P340" s="28">
        <f>VLOOKUP(Tabla_Gtos_Ingresos7[[#This Row],[Grupo 1]],Tabla3[],2,FALSE)</f>
        <v>1</v>
      </c>
      <c r="Q340" s="29" t="str">
        <f>VLOOKUP(Tabla_Gtos_Ingresos7[[#This Row],[3 digitos]],PGC_Gtos_e_Ingresos[],2,FALSE)</f>
        <v xml:space="preserve"> Ventas de mercaderías</v>
      </c>
      <c r="R340" s="30" t="str">
        <f>Tabla_Gtos_Ingresos7[[#This Row],[3 digitos]]&amp;"/"&amp;Tabla_Gtos_Ingresos7[[#This Row],[Nombre cuenta]]</f>
        <v>700/ Ventas de mercaderías</v>
      </c>
      <c r="S340" s="30">
        <f>YEAR(Tabla_Gtos_Ingresos7[[#This Row],[Fecha]])</f>
        <v>2010</v>
      </c>
      <c r="T340" s="27">
        <f>MONTH(Tabla_Gtos_Ingresos7[[#This Row],[Fecha]])</f>
        <v>11</v>
      </c>
      <c r="U340" s="30">
        <f>ROUNDUP(MONTH(Tabla_Gtos_Ingresos7[[#This Row],[Fecha]])/3, 0)</f>
        <v>4</v>
      </c>
      <c r="V340" s="30">
        <f>(Tabla_Gtos_Ingresos7[[#This Row],[Factor]]*Tabla_Gtos_Ingresos7[[#This Row],[Haber]])+(Tabla_Gtos_Ingresos7[[#This Row],[Factor]]*Tabla_Gtos_Ingresos7[[#This Row],[Debe]])</f>
        <v>199.72</v>
      </c>
      <c r="W340" s="30">
        <f>VLOOKUP(Tabla_Gtos_Ingresos7[[#This Row],[3 digitos]],PGC_Gtos_e_Ingresos[],3,FALSE)</f>
        <v>1</v>
      </c>
    </row>
    <row r="341" spans="1:23" x14ac:dyDescent="0.2">
      <c r="A341" s="1">
        <v>2735</v>
      </c>
      <c r="B341" s="12">
        <v>40509</v>
      </c>
      <c r="C341" s="14">
        <v>70000207</v>
      </c>
      <c r="D341" s="1" t="s">
        <v>38</v>
      </c>
      <c r="E341" s="1" t="s">
        <v>247</v>
      </c>
      <c r="F341" s="11">
        <v>0</v>
      </c>
      <c r="G341" s="11">
        <v>1965.02</v>
      </c>
      <c r="H341" s="26" t="str">
        <f>MID(Tabla_Gtos_Ingresos7[[#This Row],[Subcuenta]],1,4)</f>
        <v>7000</v>
      </c>
      <c r="I341" s="27">
        <f>VALUE(MID(Tabla_Gtos_Ingresos7[[#This Row],[4 digitos]],1,3))</f>
        <v>700</v>
      </c>
      <c r="J341" s="27">
        <f>VALUE(MID(Tabla_Gtos_Ingresos7[[#This Row],[3 digitos]],1,2))</f>
        <v>70</v>
      </c>
      <c r="K341" s="28" t="str">
        <f>VLOOKUP(Tabla_Gtos_Ingresos7[[#This Row],[3 digitos]],PGC_Gtos_e_Ingresos[],4,FALSE)</f>
        <v>1a</v>
      </c>
      <c r="L341" s="30" t="str">
        <f>VLOOKUP(Tabla_Gtos_Ingresos7[[#This Row],[Grupo 1]],Tabla3[],4,FALSE)</f>
        <v>1. Importe Neto Cifra de Negocios</v>
      </c>
      <c r="M341" s="30" t="str">
        <f>VLOOKUP(Tabla_Gtos_Ingresos7[[#This Row],[Grupo 1]],Tabla3[],5,FALSE)</f>
        <v>1.a Ventas</v>
      </c>
      <c r="N341" s="28" t="str">
        <f>VLOOKUP(Tabla_Gtos_Ingresos7[[#This Row],[Grupo 1]],Tabla3[],10,FALSE)</f>
        <v>I</v>
      </c>
      <c r="O341" s="28" t="str">
        <f>VLOOKUP(Tabla_Gtos_Ingresos7[[#This Row],[Grupo 1]],Tabla3[],6,FALSE)</f>
        <v>Explotación</v>
      </c>
      <c r="P341" s="28">
        <f>VLOOKUP(Tabla_Gtos_Ingresos7[[#This Row],[Grupo 1]],Tabla3[],2,FALSE)</f>
        <v>1</v>
      </c>
      <c r="Q341" s="29" t="str">
        <f>VLOOKUP(Tabla_Gtos_Ingresos7[[#This Row],[3 digitos]],PGC_Gtos_e_Ingresos[],2,FALSE)</f>
        <v xml:space="preserve"> Ventas de mercaderías</v>
      </c>
      <c r="R341" s="30" t="str">
        <f>Tabla_Gtos_Ingresos7[[#This Row],[3 digitos]]&amp;"/"&amp;Tabla_Gtos_Ingresos7[[#This Row],[Nombre cuenta]]</f>
        <v>700/ Ventas de mercaderías</v>
      </c>
      <c r="S341" s="30">
        <f>YEAR(Tabla_Gtos_Ingresos7[[#This Row],[Fecha]])</f>
        <v>2010</v>
      </c>
      <c r="T341" s="27">
        <f>MONTH(Tabla_Gtos_Ingresos7[[#This Row],[Fecha]])</f>
        <v>11</v>
      </c>
      <c r="U341" s="30">
        <f>ROUNDUP(MONTH(Tabla_Gtos_Ingresos7[[#This Row],[Fecha]])/3, 0)</f>
        <v>4</v>
      </c>
      <c r="V341" s="30">
        <f>(Tabla_Gtos_Ingresos7[[#This Row],[Factor]]*Tabla_Gtos_Ingresos7[[#This Row],[Haber]])+(Tabla_Gtos_Ingresos7[[#This Row],[Factor]]*Tabla_Gtos_Ingresos7[[#This Row],[Debe]])</f>
        <v>1965.02</v>
      </c>
      <c r="W341" s="30">
        <f>VLOOKUP(Tabla_Gtos_Ingresos7[[#This Row],[3 digitos]],PGC_Gtos_e_Ingresos[],3,FALSE)</f>
        <v>1</v>
      </c>
    </row>
    <row r="342" spans="1:23" x14ac:dyDescent="0.2">
      <c r="A342" s="1">
        <v>2737</v>
      </c>
      <c r="B342" s="12">
        <v>40509</v>
      </c>
      <c r="C342" s="14">
        <v>70000208</v>
      </c>
      <c r="D342" s="1" t="s">
        <v>38</v>
      </c>
      <c r="E342" s="1" t="s">
        <v>248</v>
      </c>
      <c r="F342" s="11">
        <v>0</v>
      </c>
      <c r="G342" s="11">
        <v>1080</v>
      </c>
      <c r="H342" s="26" t="str">
        <f>MID(Tabla_Gtos_Ingresos7[[#This Row],[Subcuenta]],1,4)</f>
        <v>7000</v>
      </c>
      <c r="I342" s="27">
        <f>VALUE(MID(Tabla_Gtos_Ingresos7[[#This Row],[4 digitos]],1,3))</f>
        <v>700</v>
      </c>
      <c r="J342" s="27">
        <f>VALUE(MID(Tabla_Gtos_Ingresos7[[#This Row],[3 digitos]],1,2))</f>
        <v>70</v>
      </c>
      <c r="K342" s="28" t="str">
        <f>VLOOKUP(Tabla_Gtos_Ingresos7[[#This Row],[3 digitos]],PGC_Gtos_e_Ingresos[],4,FALSE)</f>
        <v>1a</v>
      </c>
      <c r="L342" s="30" t="str">
        <f>VLOOKUP(Tabla_Gtos_Ingresos7[[#This Row],[Grupo 1]],Tabla3[],4,FALSE)</f>
        <v>1. Importe Neto Cifra de Negocios</v>
      </c>
      <c r="M342" s="30" t="str">
        <f>VLOOKUP(Tabla_Gtos_Ingresos7[[#This Row],[Grupo 1]],Tabla3[],5,FALSE)</f>
        <v>1.a Ventas</v>
      </c>
      <c r="N342" s="28" t="str">
        <f>VLOOKUP(Tabla_Gtos_Ingresos7[[#This Row],[Grupo 1]],Tabla3[],10,FALSE)</f>
        <v>I</v>
      </c>
      <c r="O342" s="28" t="str">
        <f>VLOOKUP(Tabla_Gtos_Ingresos7[[#This Row],[Grupo 1]],Tabla3[],6,FALSE)</f>
        <v>Explotación</v>
      </c>
      <c r="P342" s="28">
        <f>VLOOKUP(Tabla_Gtos_Ingresos7[[#This Row],[Grupo 1]],Tabla3[],2,FALSE)</f>
        <v>1</v>
      </c>
      <c r="Q342" s="29" t="str">
        <f>VLOOKUP(Tabla_Gtos_Ingresos7[[#This Row],[3 digitos]],PGC_Gtos_e_Ingresos[],2,FALSE)</f>
        <v xml:space="preserve"> Ventas de mercaderías</v>
      </c>
      <c r="R342" s="30" t="str">
        <f>Tabla_Gtos_Ingresos7[[#This Row],[3 digitos]]&amp;"/"&amp;Tabla_Gtos_Ingresos7[[#This Row],[Nombre cuenta]]</f>
        <v>700/ Ventas de mercaderías</v>
      </c>
      <c r="S342" s="30">
        <f>YEAR(Tabla_Gtos_Ingresos7[[#This Row],[Fecha]])</f>
        <v>2010</v>
      </c>
      <c r="T342" s="27">
        <f>MONTH(Tabla_Gtos_Ingresos7[[#This Row],[Fecha]])</f>
        <v>11</v>
      </c>
      <c r="U342" s="30">
        <f>ROUNDUP(MONTH(Tabla_Gtos_Ingresos7[[#This Row],[Fecha]])/3, 0)</f>
        <v>4</v>
      </c>
      <c r="V342" s="30">
        <f>(Tabla_Gtos_Ingresos7[[#This Row],[Factor]]*Tabla_Gtos_Ingresos7[[#This Row],[Haber]])+(Tabla_Gtos_Ingresos7[[#This Row],[Factor]]*Tabla_Gtos_Ingresos7[[#This Row],[Debe]])</f>
        <v>1080</v>
      </c>
      <c r="W342" s="30">
        <f>VLOOKUP(Tabla_Gtos_Ingresos7[[#This Row],[3 digitos]],PGC_Gtos_e_Ingresos[],3,FALSE)</f>
        <v>1</v>
      </c>
    </row>
    <row r="343" spans="1:23" x14ac:dyDescent="0.2">
      <c r="A343" s="1">
        <v>2738</v>
      </c>
      <c r="B343" s="12">
        <v>40509</v>
      </c>
      <c r="C343" s="14">
        <v>70000209</v>
      </c>
      <c r="D343" s="1" t="s">
        <v>38</v>
      </c>
      <c r="E343" s="1" t="s">
        <v>588</v>
      </c>
      <c r="F343" s="11">
        <v>0</v>
      </c>
      <c r="G343" s="11">
        <v>1497.2</v>
      </c>
      <c r="H343" s="26" t="str">
        <f>MID(Tabla_Gtos_Ingresos7[[#This Row],[Subcuenta]],1,4)</f>
        <v>7000</v>
      </c>
      <c r="I343" s="27">
        <f>VALUE(MID(Tabla_Gtos_Ingresos7[[#This Row],[4 digitos]],1,3))</f>
        <v>700</v>
      </c>
      <c r="J343" s="27">
        <f>VALUE(MID(Tabla_Gtos_Ingresos7[[#This Row],[3 digitos]],1,2))</f>
        <v>70</v>
      </c>
      <c r="K343" s="28" t="str">
        <f>VLOOKUP(Tabla_Gtos_Ingresos7[[#This Row],[3 digitos]],PGC_Gtos_e_Ingresos[],4,FALSE)</f>
        <v>1a</v>
      </c>
      <c r="L343" s="30" t="str">
        <f>VLOOKUP(Tabla_Gtos_Ingresos7[[#This Row],[Grupo 1]],Tabla3[],4,FALSE)</f>
        <v>1. Importe Neto Cifra de Negocios</v>
      </c>
      <c r="M343" s="30" t="str">
        <f>VLOOKUP(Tabla_Gtos_Ingresos7[[#This Row],[Grupo 1]],Tabla3[],5,FALSE)</f>
        <v>1.a Ventas</v>
      </c>
      <c r="N343" s="28" t="str">
        <f>VLOOKUP(Tabla_Gtos_Ingresos7[[#This Row],[Grupo 1]],Tabla3[],10,FALSE)</f>
        <v>I</v>
      </c>
      <c r="O343" s="28" t="str">
        <f>VLOOKUP(Tabla_Gtos_Ingresos7[[#This Row],[Grupo 1]],Tabla3[],6,FALSE)</f>
        <v>Explotación</v>
      </c>
      <c r="P343" s="28">
        <f>VLOOKUP(Tabla_Gtos_Ingresos7[[#This Row],[Grupo 1]],Tabla3[],2,FALSE)</f>
        <v>1</v>
      </c>
      <c r="Q343" s="29" t="str">
        <f>VLOOKUP(Tabla_Gtos_Ingresos7[[#This Row],[3 digitos]],PGC_Gtos_e_Ingresos[],2,FALSE)</f>
        <v xml:space="preserve"> Ventas de mercaderías</v>
      </c>
      <c r="R343" s="30" t="str">
        <f>Tabla_Gtos_Ingresos7[[#This Row],[3 digitos]]&amp;"/"&amp;Tabla_Gtos_Ingresos7[[#This Row],[Nombre cuenta]]</f>
        <v>700/ Ventas de mercaderías</v>
      </c>
      <c r="S343" s="30">
        <f>YEAR(Tabla_Gtos_Ingresos7[[#This Row],[Fecha]])</f>
        <v>2010</v>
      </c>
      <c r="T343" s="27">
        <f>MONTH(Tabla_Gtos_Ingresos7[[#This Row],[Fecha]])</f>
        <v>11</v>
      </c>
      <c r="U343" s="30">
        <f>ROUNDUP(MONTH(Tabla_Gtos_Ingresos7[[#This Row],[Fecha]])/3, 0)</f>
        <v>4</v>
      </c>
      <c r="V343" s="30">
        <f>(Tabla_Gtos_Ingresos7[[#This Row],[Factor]]*Tabla_Gtos_Ingresos7[[#This Row],[Haber]])+(Tabla_Gtos_Ingresos7[[#This Row],[Factor]]*Tabla_Gtos_Ingresos7[[#This Row],[Debe]])</f>
        <v>1497.2</v>
      </c>
      <c r="W343" s="30">
        <f>VLOOKUP(Tabla_Gtos_Ingresos7[[#This Row],[3 digitos]],PGC_Gtos_e_Ingresos[],3,FALSE)</f>
        <v>1</v>
      </c>
    </row>
    <row r="344" spans="1:23" x14ac:dyDescent="0.2">
      <c r="A344" s="1">
        <v>2739</v>
      </c>
      <c r="B344" s="12">
        <v>40509</v>
      </c>
      <c r="C344" s="14">
        <v>70000210</v>
      </c>
      <c r="D344" s="1" t="s">
        <v>38</v>
      </c>
      <c r="E344" s="1" t="s">
        <v>614</v>
      </c>
      <c r="F344" s="11">
        <v>0</v>
      </c>
      <c r="G344" s="11">
        <v>256.22000000000003</v>
      </c>
      <c r="H344" s="26" t="str">
        <f>MID(Tabla_Gtos_Ingresos7[[#This Row],[Subcuenta]],1,4)</f>
        <v>7000</v>
      </c>
      <c r="I344" s="27">
        <f>VALUE(MID(Tabla_Gtos_Ingresos7[[#This Row],[4 digitos]],1,3))</f>
        <v>700</v>
      </c>
      <c r="J344" s="27">
        <f>VALUE(MID(Tabla_Gtos_Ingresos7[[#This Row],[3 digitos]],1,2))</f>
        <v>70</v>
      </c>
      <c r="K344" s="28" t="str">
        <f>VLOOKUP(Tabla_Gtos_Ingresos7[[#This Row],[3 digitos]],PGC_Gtos_e_Ingresos[],4,FALSE)</f>
        <v>1a</v>
      </c>
      <c r="L344" s="30" t="str">
        <f>VLOOKUP(Tabla_Gtos_Ingresos7[[#This Row],[Grupo 1]],Tabla3[],4,FALSE)</f>
        <v>1. Importe Neto Cifra de Negocios</v>
      </c>
      <c r="M344" s="30" t="str">
        <f>VLOOKUP(Tabla_Gtos_Ingresos7[[#This Row],[Grupo 1]],Tabla3[],5,FALSE)</f>
        <v>1.a Ventas</v>
      </c>
      <c r="N344" s="28" t="str">
        <f>VLOOKUP(Tabla_Gtos_Ingresos7[[#This Row],[Grupo 1]],Tabla3[],10,FALSE)</f>
        <v>I</v>
      </c>
      <c r="O344" s="28" t="str">
        <f>VLOOKUP(Tabla_Gtos_Ingresos7[[#This Row],[Grupo 1]],Tabla3[],6,FALSE)</f>
        <v>Explotación</v>
      </c>
      <c r="P344" s="28">
        <f>VLOOKUP(Tabla_Gtos_Ingresos7[[#This Row],[Grupo 1]],Tabla3[],2,FALSE)</f>
        <v>1</v>
      </c>
      <c r="Q344" s="29" t="str">
        <f>VLOOKUP(Tabla_Gtos_Ingresos7[[#This Row],[3 digitos]],PGC_Gtos_e_Ingresos[],2,FALSE)</f>
        <v xml:space="preserve"> Ventas de mercaderías</v>
      </c>
      <c r="R344" s="30" t="str">
        <f>Tabla_Gtos_Ingresos7[[#This Row],[3 digitos]]&amp;"/"&amp;Tabla_Gtos_Ingresos7[[#This Row],[Nombre cuenta]]</f>
        <v>700/ Ventas de mercaderías</v>
      </c>
      <c r="S344" s="30">
        <f>YEAR(Tabla_Gtos_Ingresos7[[#This Row],[Fecha]])</f>
        <v>2010</v>
      </c>
      <c r="T344" s="27">
        <f>MONTH(Tabla_Gtos_Ingresos7[[#This Row],[Fecha]])</f>
        <v>11</v>
      </c>
      <c r="U344" s="30">
        <f>ROUNDUP(MONTH(Tabla_Gtos_Ingresos7[[#This Row],[Fecha]])/3, 0)</f>
        <v>4</v>
      </c>
      <c r="V344" s="30">
        <f>(Tabla_Gtos_Ingresos7[[#This Row],[Factor]]*Tabla_Gtos_Ingresos7[[#This Row],[Haber]])+(Tabla_Gtos_Ingresos7[[#This Row],[Factor]]*Tabla_Gtos_Ingresos7[[#This Row],[Debe]])</f>
        <v>256.22000000000003</v>
      </c>
      <c r="W344" s="30">
        <f>VLOOKUP(Tabla_Gtos_Ingresos7[[#This Row],[3 digitos]],PGC_Gtos_e_Ingresos[],3,FALSE)</f>
        <v>1</v>
      </c>
    </row>
    <row r="345" spans="1:23" x14ac:dyDescent="0.2">
      <c r="A345" s="1">
        <v>2740</v>
      </c>
      <c r="B345" s="12">
        <v>40509</v>
      </c>
      <c r="C345" s="14">
        <v>70000211</v>
      </c>
      <c r="D345" s="1" t="s">
        <v>38</v>
      </c>
      <c r="E345" s="1" t="s">
        <v>615</v>
      </c>
      <c r="F345" s="11">
        <v>0</v>
      </c>
      <c r="G345" s="11">
        <v>995.95</v>
      </c>
      <c r="H345" s="26" t="str">
        <f>MID(Tabla_Gtos_Ingresos7[[#This Row],[Subcuenta]],1,4)</f>
        <v>7000</v>
      </c>
      <c r="I345" s="27">
        <f>VALUE(MID(Tabla_Gtos_Ingresos7[[#This Row],[4 digitos]],1,3))</f>
        <v>700</v>
      </c>
      <c r="J345" s="27">
        <f>VALUE(MID(Tabla_Gtos_Ingresos7[[#This Row],[3 digitos]],1,2))</f>
        <v>70</v>
      </c>
      <c r="K345" s="28" t="str">
        <f>VLOOKUP(Tabla_Gtos_Ingresos7[[#This Row],[3 digitos]],PGC_Gtos_e_Ingresos[],4,FALSE)</f>
        <v>1a</v>
      </c>
      <c r="L345" s="30" t="str">
        <f>VLOOKUP(Tabla_Gtos_Ingresos7[[#This Row],[Grupo 1]],Tabla3[],4,FALSE)</f>
        <v>1. Importe Neto Cifra de Negocios</v>
      </c>
      <c r="M345" s="30" t="str">
        <f>VLOOKUP(Tabla_Gtos_Ingresos7[[#This Row],[Grupo 1]],Tabla3[],5,FALSE)</f>
        <v>1.a Ventas</v>
      </c>
      <c r="N345" s="28" t="str">
        <f>VLOOKUP(Tabla_Gtos_Ingresos7[[#This Row],[Grupo 1]],Tabla3[],10,FALSE)</f>
        <v>I</v>
      </c>
      <c r="O345" s="28" t="str">
        <f>VLOOKUP(Tabla_Gtos_Ingresos7[[#This Row],[Grupo 1]],Tabla3[],6,FALSE)</f>
        <v>Explotación</v>
      </c>
      <c r="P345" s="28">
        <f>VLOOKUP(Tabla_Gtos_Ingresos7[[#This Row],[Grupo 1]],Tabla3[],2,FALSE)</f>
        <v>1</v>
      </c>
      <c r="Q345" s="29" t="str">
        <f>VLOOKUP(Tabla_Gtos_Ingresos7[[#This Row],[3 digitos]],PGC_Gtos_e_Ingresos[],2,FALSE)</f>
        <v xml:space="preserve"> Ventas de mercaderías</v>
      </c>
      <c r="R345" s="30" t="str">
        <f>Tabla_Gtos_Ingresos7[[#This Row],[3 digitos]]&amp;"/"&amp;Tabla_Gtos_Ingresos7[[#This Row],[Nombre cuenta]]</f>
        <v>700/ Ventas de mercaderías</v>
      </c>
      <c r="S345" s="30">
        <f>YEAR(Tabla_Gtos_Ingresos7[[#This Row],[Fecha]])</f>
        <v>2010</v>
      </c>
      <c r="T345" s="27">
        <f>MONTH(Tabla_Gtos_Ingresos7[[#This Row],[Fecha]])</f>
        <v>11</v>
      </c>
      <c r="U345" s="30">
        <f>ROUNDUP(MONTH(Tabla_Gtos_Ingresos7[[#This Row],[Fecha]])/3, 0)</f>
        <v>4</v>
      </c>
      <c r="V345" s="30">
        <f>(Tabla_Gtos_Ingresos7[[#This Row],[Factor]]*Tabla_Gtos_Ingresos7[[#This Row],[Haber]])+(Tabla_Gtos_Ingresos7[[#This Row],[Factor]]*Tabla_Gtos_Ingresos7[[#This Row],[Debe]])</f>
        <v>995.95</v>
      </c>
      <c r="W345" s="30">
        <f>VLOOKUP(Tabla_Gtos_Ingresos7[[#This Row],[3 digitos]],PGC_Gtos_e_Ingresos[],3,FALSE)</f>
        <v>1</v>
      </c>
    </row>
    <row r="346" spans="1:23" x14ac:dyDescent="0.2">
      <c r="A346" s="1">
        <v>2741</v>
      </c>
      <c r="B346" s="12">
        <v>40509</v>
      </c>
      <c r="C346" s="14">
        <v>70000212</v>
      </c>
      <c r="D346" s="1" t="s">
        <v>38</v>
      </c>
      <c r="E346" s="1" t="s">
        <v>640</v>
      </c>
      <c r="F346" s="11">
        <v>0</v>
      </c>
      <c r="G346" s="11">
        <v>802.18</v>
      </c>
      <c r="H346" s="26" t="str">
        <f>MID(Tabla_Gtos_Ingresos7[[#This Row],[Subcuenta]],1,4)</f>
        <v>7000</v>
      </c>
      <c r="I346" s="27">
        <f>VALUE(MID(Tabla_Gtos_Ingresos7[[#This Row],[4 digitos]],1,3))</f>
        <v>700</v>
      </c>
      <c r="J346" s="27">
        <f>VALUE(MID(Tabla_Gtos_Ingresos7[[#This Row],[3 digitos]],1,2))</f>
        <v>70</v>
      </c>
      <c r="K346" s="28" t="str">
        <f>VLOOKUP(Tabla_Gtos_Ingresos7[[#This Row],[3 digitos]],PGC_Gtos_e_Ingresos[],4,FALSE)</f>
        <v>1a</v>
      </c>
      <c r="L346" s="30" t="str">
        <f>VLOOKUP(Tabla_Gtos_Ingresos7[[#This Row],[Grupo 1]],Tabla3[],4,FALSE)</f>
        <v>1. Importe Neto Cifra de Negocios</v>
      </c>
      <c r="M346" s="30" t="str">
        <f>VLOOKUP(Tabla_Gtos_Ingresos7[[#This Row],[Grupo 1]],Tabla3[],5,FALSE)</f>
        <v>1.a Ventas</v>
      </c>
      <c r="N346" s="28" t="str">
        <f>VLOOKUP(Tabla_Gtos_Ingresos7[[#This Row],[Grupo 1]],Tabla3[],10,FALSE)</f>
        <v>I</v>
      </c>
      <c r="O346" s="28" t="str">
        <f>VLOOKUP(Tabla_Gtos_Ingresos7[[#This Row],[Grupo 1]],Tabla3[],6,FALSE)</f>
        <v>Explotación</v>
      </c>
      <c r="P346" s="28">
        <f>VLOOKUP(Tabla_Gtos_Ingresos7[[#This Row],[Grupo 1]],Tabla3[],2,FALSE)</f>
        <v>1</v>
      </c>
      <c r="Q346" s="29" t="str">
        <f>VLOOKUP(Tabla_Gtos_Ingresos7[[#This Row],[3 digitos]],PGC_Gtos_e_Ingresos[],2,FALSE)</f>
        <v xml:space="preserve"> Ventas de mercaderías</v>
      </c>
      <c r="R346" s="30" t="str">
        <f>Tabla_Gtos_Ingresos7[[#This Row],[3 digitos]]&amp;"/"&amp;Tabla_Gtos_Ingresos7[[#This Row],[Nombre cuenta]]</f>
        <v>700/ Ventas de mercaderías</v>
      </c>
      <c r="S346" s="30">
        <f>YEAR(Tabla_Gtos_Ingresos7[[#This Row],[Fecha]])</f>
        <v>2010</v>
      </c>
      <c r="T346" s="27">
        <f>MONTH(Tabla_Gtos_Ingresos7[[#This Row],[Fecha]])</f>
        <v>11</v>
      </c>
      <c r="U346" s="30">
        <f>ROUNDUP(MONTH(Tabla_Gtos_Ingresos7[[#This Row],[Fecha]])/3, 0)</f>
        <v>4</v>
      </c>
      <c r="V346" s="30">
        <f>(Tabla_Gtos_Ingresos7[[#This Row],[Factor]]*Tabla_Gtos_Ingresos7[[#This Row],[Haber]])+(Tabla_Gtos_Ingresos7[[#This Row],[Factor]]*Tabla_Gtos_Ingresos7[[#This Row],[Debe]])</f>
        <v>802.18</v>
      </c>
      <c r="W346" s="30">
        <f>VLOOKUP(Tabla_Gtos_Ingresos7[[#This Row],[3 digitos]],PGC_Gtos_e_Ingresos[],3,FALSE)</f>
        <v>1</v>
      </c>
    </row>
    <row r="347" spans="1:23" x14ac:dyDescent="0.2">
      <c r="A347" s="1">
        <v>2742</v>
      </c>
      <c r="B347" s="12">
        <v>40509</v>
      </c>
      <c r="C347" s="14">
        <v>70000213</v>
      </c>
      <c r="D347" s="1" t="s">
        <v>38</v>
      </c>
      <c r="E347" s="1" t="s">
        <v>679</v>
      </c>
      <c r="F347" s="11">
        <v>0</v>
      </c>
      <c r="G347" s="11">
        <v>34.43</v>
      </c>
      <c r="H347" s="26" t="str">
        <f>MID(Tabla_Gtos_Ingresos7[[#This Row],[Subcuenta]],1,4)</f>
        <v>7000</v>
      </c>
      <c r="I347" s="27">
        <f>VALUE(MID(Tabla_Gtos_Ingresos7[[#This Row],[4 digitos]],1,3))</f>
        <v>700</v>
      </c>
      <c r="J347" s="27">
        <f>VALUE(MID(Tabla_Gtos_Ingresos7[[#This Row],[3 digitos]],1,2))</f>
        <v>70</v>
      </c>
      <c r="K347" s="28" t="str">
        <f>VLOOKUP(Tabla_Gtos_Ingresos7[[#This Row],[3 digitos]],PGC_Gtos_e_Ingresos[],4,FALSE)</f>
        <v>1a</v>
      </c>
      <c r="L347" s="30" t="str">
        <f>VLOOKUP(Tabla_Gtos_Ingresos7[[#This Row],[Grupo 1]],Tabla3[],4,FALSE)</f>
        <v>1. Importe Neto Cifra de Negocios</v>
      </c>
      <c r="M347" s="30" t="str">
        <f>VLOOKUP(Tabla_Gtos_Ingresos7[[#This Row],[Grupo 1]],Tabla3[],5,FALSE)</f>
        <v>1.a Ventas</v>
      </c>
      <c r="N347" s="28" t="str">
        <f>VLOOKUP(Tabla_Gtos_Ingresos7[[#This Row],[Grupo 1]],Tabla3[],10,FALSE)</f>
        <v>I</v>
      </c>
      <c r="O347" s="28" t="str">
        <f>VLOOKUP(Tabla_Gtos_Ingresos7[[#This Row],[Grupo 1]],Tabla3[],6,FALSE)</f>
        <v>Explotación</v>
      </c>
      <c r="P347" s="28">
        <f>VLOOKUP(Tabla_Gtos_Ingresos7[[#This Row],[Grupo 1]],Tabla3[],2,FALSE)</f>
        <v>1</v>
      </c>
      <c r="Q347" s="29" t="str">
        <f>VLOOKUP(Tabla_Gtos_Ingresos7[[#This Row],[3 digitos]],PGC_Gtos_e_Ingresos[],2,FALSE)</f>
        <v xml:space="preserve"> Ventas de mercaderías</v>
      </c>
      <c r="R347" s="30" t="str">
        <f>Tabla_Gtos_Ingresos7[[#This Row],[3 digitos]]&amp;"/"&amp;Tabla_Gtos_Ingresos7[[#This Row],[Nombre cuenta]]</f>
        <v>700/ Ventas de mercaderías</v>
      </c>
      <c r="S347" s="30">
        <f>YEAR(Tabla_Gtos_Ingresos7[[#This Row],[Fecha]])</f>
        <v>2010</v>
      </c>
      <c r="T347" s="27">
        <f>MONTH(Tabla_Gtos_Ingresos7[[#This Row],[Fecha]])</f>
        <v>11</v>
      </c>
      <c r="U347" s="30">
        <f>ROUNDUP(MONTH(Tabla_Gtos_Ingresos7[[#This Row],[Fecha]])/3, 0)</f>
        <v>4</v>
      </c>
      <c r="V347" s="30">
        <f>(Tabla_Gtos_Ingresos7[[#This Row],[Factor]]*Tabla_Gtos_Ingresos7[[#This Row],[Haber]])+(Tabla_Gtos_Ingresos7[[#This Row],[Factor]]*Tabla_Gtos_Ingresos7[[#This Row],[Debe]])</f>
        <v>34.43</v>
      </c>
      <c r="W347" s="30">
        <f>VLOOKUP(Tabla_Gtos_Ingresos7[[#This Row],[3 digitos]],PGC_Gtos_e_Ingresos[],3,FALSE)</f>
        <v>1</v>
      </c>
    </row>
    <row r="348" spans="1:23" x14ac:dyDescent="0.2">
      <c r="A348" s="1">
        <v>2743</v>
      </c>
      <c r="B348" s="12">
        <v>40509</v>
      </c>
      <c r="C348" s="14">
        <v>70000214</v>
      </c>
      <c r="D348" s="1" t="s">
        <v>38</v>
      </c>
      <c r="E348" s="1" t="s">
        <v>641</v>
      </c>
      <c r="F348" s="11">
        <v>0</v>
      </c>
      <c r="G348" s="11">
        <v>91.74</v>
      </c>
      <c r="H348" s="26" t="str">
        <f>MID(Tabla_Gtos_Ingresos7[[#This Row],[Subcuenta]],1,4)</f>
        <v>7000</v>
      </c>
      <c r="I348" s="27">
        <f>VALUE(MID(Tabla_Gtos_Ingresos7[[#This Row],[4 digitos]],1,3))</f>
        <v>700</v>
      </c>
      <c r="J348" s="27">
        <f>VALUE(MID(Tabla_Gtos_Ingresos7[[#This Row],[3 digitos]],1,2))</f>
        <v>70</v>
      </c>
      <c r="K348" s="28" t="str">
        <f>VLOOKUP(Tabla_Gtos_Ingresos7[[#This Row],[3 digitos]],PGC_Gtos_e_Ingresos[],4,FALSE)</f>
        <v>1a</v>
      </c>
      <c r="L348" s="30" t="str">
        <f>VLOOKUP(Tabla_Gtos_Ingresos7[[#This Row],[Grupo 1]],Tabla3[],4,FALSE)</f>
        <v>1. Importe Neto Cifra de Negocios</v>
      </c>
      <c r="M348" s="30" t="str">
        <f>VLOOKUP(Tabla_Gtos_Ingresos7[[#This Row],[Grupo 1]],Tabla3[],5,FALSE)</f>
        <v>1.a Ventas</v>
      </c>
      <c r="N348" s="28" t="str">
        <f>VLOOKUP(Tabla_Gtos_Ingresos7[[#This Row],[Grupo 1]],Tabla3[],10,FALSE)</f>
        <v>I</v>
      </c>
      <c r="O348" s="28" t="str">
        <f>VLOOKUP(Tabla_Gtos_Ingresos7[[#This Row],[Grupo 1]],Tabla3[],6,FALSE)</f>
        <v>Explotación</v>
      </c>
      <c r="P348" s="28">
        <f>VLOOKUP(Tabla_Gtos_Ingresos7[[#This Row],[Grupo 1]],Tabla3[],2,FALSE)</f>
        <v>1</v>
      </c>
      <c r="Q348" s="29" t="str">
        <f>VLOOKUP(Tabla_Gtos_Ingresos7[[#This Row],[3 digitos]],PGC_Gtos_e_Ingresos[],2,FALSE)</f>
        <v xml:space="preserve"> Ventas de mercaderías</v>
      </c>
      <c r="R348" s="30" t="str">
        <f>Tabla_Gtos_Ingresos7[[#This Row],[3 digitos]]&amp;"/"&amp;Tabla_Gtos_Ingresos7[[#This Row],[Nombre cuenta]]</f>
        <v>700/ Ventas de mercaderías</v>
      </c>
      <c r="S348" s="30">
        <f>YEAR(Tabla_Gtos_Ingresos7[[#This Row],[Fecha]])</f>
        <v>2010</v>
      </c>
      <c r="T348" s="27">
        <f>MONTH(Tabla_Gtos_Ingresos7[[#This Row],[Fecha]])</f>
        <v>11</v>
      </c>
      <c r="U348" s="30">
        <f>ROUNDUP(MONTH(Tabla_Gtos_Ingresos7[[#This Row],[Fecha]])/3, 0)</f>
        <v>4</v>
      </c>
      <c r="V348" s="30">
        <f>(Tabla_Gtos_Ingresos7[[#This Row],[Factor]]*Tabla_Gtos_Ingresos7[[#This Row],[Haber]])+(Tabla_Gtos_Ingresos7[[#This Row],[Factor]]*Tabla_Gtos_Ingresos7[[#This Row],[Debe]])</f>
        <v>91.74</v>
      </c>
      <c r="W348" s="30">
        <f>VLOOKUP(Tabla_Gtos_Ingresos7[[#This Row],[3 digitos]],PGC_Gtos_e_Ingresos[],3,FALSE)</f>
        <v>1</v>
      </c>
    </row>
    <row r="349" spans="1:23" x14ac:dyDescent="0.2">
      <c r="A349" s="1">
        <v>2744</v>
      </c>
      <c r="B349" s="12">
        <v>40509</v>
      </c>
      <c r="C349" s="14">
        <v>70000215</v>
      </c>
      <c r="D349" s="1" t="s">
        <v>38</v>
      </c>
      <c r="E349" s="1" t="s">
        <v>616</v>
      </c>
      <c r="F349" s="11">
        <v>0</v>
      </c>
      <c r="G349" s="11">
        <v>121.22</v>
      </c>
      <c r="H349" s="26" t="str">
        <f>MID(Tabla_Gtos_Ingresos7[[#This Row],[Subcuenta]],1,4)</f>
        <v>7000</v>
      </c>
      <c r="I349" s="27">
        <f>VALUE(MID(Tabla_Gtos_Ingresos7[[#This Row],[4 digitos]],1,3))</f>
        <v>700</v>
      </c>
      <c r="J349" s="27">
        <f>VALUE(MID(Tabla_Gtos_Ingresos7[[#This Row],[3 digitos]],1,2))</f>
        <v>70</v>
      </c>
      <c r="K349" s="28" t="str">
        <f>VLOOKUP(Tabla_Gtos_Ingresos7[[#This Row],[3 digitos]],PGC_Gtos_e_Ingresos[],4,FALSE)</f>
        <v>1a</v>
      </c>
      <c r="L349" s="30" t="str">
        <f>VLOOKUP(Tabla_Gtos_Ingresos7[[#This Row],[Grupo 1]],Tabla3[],4,FALSE)</f>
        <v>1. Importe Neto Cifra de Negocios</v>
      </c>
      <c r="M349" s="30" t="str">
        <f>VLOOKUP(Tabla_Gtos_Ingresos7[[#This Row],[Grupo 1]],Tabla3[],5,FALSE)</f>
        <v>1.a Ventas</v>
      </c>
      <c r="N349" s="28" t="str">
        <f>VLOOKUP(Tabla_Gtos_Ingresos7[[#This Row],[Grupo 1]],Tabla3[],10,FALSE)</f>
        <v>I</v>
      </c>
      <c r="O349" s="28" t="str">
        <f>VLOOKUP(Tabla_Gtos_Ingresos7[[#This Row],[Grupo 1]],Tabla3[],6,FALSE)</f>
        <v>Explotación</v>
      </c>
      <c r="P349" s="28">
        <f>VLOOKUP(Tabla_Gtos_Ingresos7[[#This Row],[Grupo 1]],Tabla3[],2,FALSE)</f>
        <v>1</v>
      </c>
      <c r="Q349" s="29" t="str">
        <f>VLOOKUP(Tabla_Gtos_Ingresos7[[#This Row],[3 digitos]],PGC_Gtos_e_Ingresos[],2,FALSE)</f>
        <v xml:space="preserve"> Ventas de mercaderías</v>
      </c>
      <c r="R349" s="30" t="str">
        <f>Tabla_Gtos_Ingresos7[[#This Row],[3 digitos]]&amp;"/"&amp;Tabla_Gtos_Ingresos7[[#This Row],[Nombre cuenta]]</f>
        <v>700/ Ventas de mercaderías</v>
      </c>
      <c r="S349" s="30">
        <f>YEAR(Tabla_Gtos_Ingresos7[[#This Row],[Fecha]])</f>
        <v>2010</v>
      </c>
      <c r="T349" s="27">
        <f>MONTH(Tabla_Gtos_Ingresos7[[#This Row],[Fecha]])</f>
        <v>11</v>
      </c>
      <c r="U349" s="30">
        <f>ROUNDUP(MONTH(Tabla_Gtos_Ingresos7[[#This Row],[Fecha]])/3, 0)</f>
        <v>4</v>
      </c>
      <c r="V349" s="30">
        <f>(Tabla_Gtos_Ingresos7[[#This Row],[Factor]]*Tabla_Gtos_Ingresos7[[#This Row],[Haber]])+(Tabla_Gtos_Ingresos7[[#This Row],[Factor]]*Tabla_Gtos_Ingresos7[[#This Row],[Debe]])</f>
        <v>121.22</v>
      </c>
      <c r="W349" s="30">
        <f>VLOOKUP(Tabla_Gtos_Ingresos7[[#This Row],[3 digitos]],PGC_Gtos_e_Ingresos[],3,FALSE)</f>
        <v>1</v>
      </c>
    </row>
    <row r="350" spans="1:23" x14ac:dyDescent="0.2">
      <c r="A350" s="1">
        <v>2745</v>
      </c>
      <c r="B350" s="12">
        <v>40509</v>
      </c>
      <c r="C350" s="14">
        <v>70000216</v>
      </c>
      <c r="D350" s="1" t="s">
        <v>38</v>
      </c>
      <c r="E350" s="1" t="s">
        <v>701</v>
      </c>
      <c r="F350" s="11">
        <v>0</v>
      </c>
      <c r="G350" s="11">
        <v>205.09</v>
      </c>
      <c r="H350" s="26" t="str">
        <f>MID(Tabla_Gtos_Ingresos7[[#This Row],[Subcuenta]],1,4)</f>
        <v>7000</v>
      </c>
      <c r="I350" s="27">
        <f>VALUE(MID(Tabla_Gtos_Ingresos7[[#This Row],[4 digitos]],1,3))</f>
        <v>700</v>
      </c>
      <c r="J350" s="27">
        <f>VALUE(MID(Tabla_Gtos_Ingresos7[[#This Row],[3 digitos]],1,2))</f>
        <v>70</v>
      </c>
      <c r="K350" s="28" t="str">
        <f>VLOOKUP(Tabla_Gtos_Ingresos7[[#This Row],[3 digitos]],PGC_Gtos_e_Ingresos[],4,FALSE)</f>
        <v>1a</v>
      </c>
      <c r="L350" s="30" t="str">
        <f>VLOOKUP(Tabla_Gtos_Ingresos7[[#This Row],[Grupo 1]],Tabla3[],4,FALSE)</f>
        <v>1. Importe Neto Cifra de Negocios</v>
      </c>
      <c r="M350" s="30" t="str">
        <f>VLOOKUP(Tabla_Gtos_Ingresos7[[#This Row],[Grupo 1]],Tabla3[],5,FALSE)</f>
        <v>1.a Ventas</v>
      </c>
      <c r="N350" s="28" t="str">
        <f>VLOOKUP(Tabla_Gtos_Ingresos7[[#This Row],[Grupo 1]],Tabla3[],10,FALSE)</f>
        <v>I</v>
      </c>
      <c r="O350" s="28" t="str">
        <f>VLOOKUP(Tabla_Gtos_Ingresos7[[#This Row],[Grupo 1]],Tabla3[],6,FALSE)</f>
        <v>Explotación</v>
      </c>
      <c r="P350" s="28">
        <f>VLOOKUP(Tabla_Gtos_Ingresos7[[#This Row],[Grupo 1]],Tabla3[],2,FALSE)</f>
        <v>1</v>
      </c>
      <c r="Q350" s="29" t="str">
        <f>VLOOKUP(Tabla_Gtos_Ingresos7[[#This Row],[3 digitos]],PGC_Gtos_e_Ingresos[],2,FALSE)</f>
        <v xml:space="preserve"> Ventas de mercaderías</v>
      </c>
      <c r="R350" s="30" t="str">
        <f>Tabla_Gtos_Ingresos7[[#This Row],[3 digitos]]&amp;"/"&amp;Tabla_Gtos_Ingresos7[[#This Row],[Nombre cuenta]]</f>
        <v>700/ Ventas de mercaderías</v>
      </c>
      <c r="S350" s="30">
        <f>YEAR(Tabla_Gtos_Ingresos7[[#This Row],[Fecha]])</f>
        <v>2010</v>
      </c>
      <c r="T350" s="27">
        <f>MONTH(Tabla_Gtos_Ingresos7[[#This Row],[Fecha]])</f>
        <v>11</v>
      </c>
      <c r="U350" s="30">
        <f>ROUNDUP(MONTH(Tabla_Gtos_Ingresos7[[#This Row],[Fecha]])/3, 0)</f>
        <v>4</v>
      </c>
      <c r="V350" s="30">
        <f>(Tabla_Gtos_Ingresos7[[#This Row],[Factor]]*Tabla_Gtos_Ingresos7[[#This Row],[Haber]])+(Tabla_Gtos_Ingresos7[[#This Row],[Factor]]*Tabla_Gtos_Ingresos7[[#This Row],[Debe]])</f>
        <v>205.09</v>
      </c>
      <c r="W350" s="30">
        <f>VLOOKUP(Tabla_Gtos_Ingresos7[[#This Row],[3 digitos]],PGC_Gtos_e_Ingresos[],3,FALSE)</f>
        <v>1</v>
      </c>
    </row>
    <row r="351" spans="1:23" x14ac:dyDescent="0.2">
      <c r="A351" s="1">
        <v>2746</v>
      </c>
      <c r="B351" s="12">
        <v>40509</v>
      </c>
      <c r="C351" s="14">
        <v>70000217</v>
      </c>
      <c r="D351" s="1" t="s">
        <v>38</v>
      </c>
      <c r="E351" s="1" t="s">
        <v>417</v>
      </c>
      <c r="F351" s="11">
        <v>0</v>
      </c>
      <c r="G351" s="11">
        <v>462.55</v>
      </c>
      <c r="H351" s="26" t="str">
        <f>MID(Tabla_Gtos_Ingresos7[[#This Row],[Subcuenta]],1,4)</f>
        <v>7000</v>
      </c>
      <c r="I351" s="27">
        <f>VALUE(MID(Tabla_Gtos_Ingresos7[[#This Row],[4 digitos]],1,3))</f>
        <v>700</v>
      </c>
      <c r="J351" s="27">
        <f>VALUE(MID(Tabla_Gtos_Ingresos7[[#This Row],[3 digitos]],1,2))</f>
        <v>70</v>
      </c>
      <c r="K351" s="28" t="str">
        <f>VLOOKUP(Tabla_Gtos_Ingresos7[[#This Row],[3 digitos]],PGC_Gtos_e_Ingresos[],4,FALSE)</f>
        <v>1a</v>
      </c>
      <c r="L351" s="30" t="str">
        <f>VLOOKUP(Tabla_Gtos_Ingresos7[[#This Row],[Grupo 1]],Tabla3[],4,FALSE)</f>
        <v>1. Importe Neto Cifra de Negocios</v>
      </c>
      <c r="M351" s="30" t="str">
        <f>VLOOKUP(Tabla_Gtos_Ingresos7[[#This Row],[Grupo 1]],Tabla3[],5,FALSE)</f>
        <v>1.a Ventas</v>
      </c>
      <c r="N351" s="28" t="str">
        <f>VLOOKUP(Tabla_Gtos_Ingresos7[[#This Row],[Grupo 1]],Tabla3[],10,FALSE)</f>
        <v>I</v>
      </c>
      <c r="O351" s="28" t="str">
        <f>VLOOKUP(Tabla_Gtos_Ingresos7[[#This Row],[Grupo 1]],Tabla3[],6,FALSE)</f>
        <v>Explotación</v>
      </c>
      <c r="P351" s="28">
        <f>VLOOKUP(Tabla_Gtos_Ingresos7[[#This Row],[Grupo 1]],Tabla3[],2,FALSE)</f>
        <v>1</v>
      </c>
      <c r="Q351" s="29" t="str">
        <f>VLOOKUP(Tabla_Gtos_Ingresos7[[#This Row],[3 digitos]],PGC_Gtos_e_Ingresos[],2,FALSE)</f>
        <v xml:space="preserve"> Ventas de mercaderías</v>
      </c>
      <c r="R351" s="30" t="str">
        <f>Tabla_Gtos_Ingresos7[[#This Row],[3 digitos]]&amp;"/"&amp;Tabla_Gtos_Ingresos7[[#This Row],[Nombre cuenta]]</f>
        <v>700/ Ventas de mercaderías</v>
      </c>
      <c r="S351" s="30">
        <f>YEAR(Tabla_Gtos_Ingresos7[[#This Row],[Fecha]])</f>
        <v>2010</v>
      </c>
      <c r="T351" s="27">
        <f>MONTH(Tabla_Gtos_Ingresos7[[#This Row],[Fecha]])</f>
        <v>11</v>
      </c>
      <c r="U351" s="30">
        <f>ROUNDUP(MONTH(Tabla_Gtos_Ingresos7[[#This Row],[Fecha]])/3, 0)</f>
        <v>4</v>
      </c>
      <c r="V351" s="30">
        <f>(Tabla_Gtos_Ingresos7[[#This Row],[Factor]]*Tabla_Gtos_Ingresos7[[#This Row],[Haber]])+(Tabla_Gtos_Ingresos7[[#This Row],[Factor]]*Tabla_Gtos_Ingresos7[[#This Row],[Debe]])</f>
        <v>462.55</v>
      </c>
      <c r="W351" s="30">
        <f>VLOOKUP(Tabla_Gtos_Ingresos7[[#This Row],[3 digitos]],PGC_Gtos_e_Ingresos[],3,FALSE)</f>
        <v>1</v>
      </c>
    </row>
    <row r="352" spans="1:23" x14ac:dyDescent="0.2">
      <c r="A352" s="1">
        <v>2747</v>
      </c>
      <c r="B352" s="12">
        <v>40509</v>
      </c>
      <c r="C352" s="14">
        <v>70000218</v>
      </c>
      <c r="D352" s="1" t="s">
        <v>38</v>
      </c>
      <c r="E352" s="1" t="s">
        <v>314</v>
      </c>
      <c r="F352" s="11">
        <v>0</v>
      </c>
      <c r="G352" s="11">
        <v>814.84</v>
      </c>
      <c r="H352" s="26" t="str">
        <f>MID(Tabla_Gtos_Ingresos7[[#This Row],[Subcuenta]],1,4)</f>
        <v>7000</v>
      </c>
      <c r="I352" s="27">
        <f>VALUE(MID(Tabla_Gtos_Ingresos7[[#This Row],[4 digitos]],1,3))</f>
        <v>700</v>
      </c>
      <c r="J352" s="27">
        <f>VALUE(MID(Tabla_Gtos_Ingresos7[[#This Row],[3 digitos]],1,2))</f>
        <v>70</v>
      </c>
      <c r="K352" s="28" t="str">
        <f>VLOOKUP(Tabla_Gtos_Ingresos7[[#This Row],[3 digitos]],PGC_Gtos_e_Ingresos[],4,FALSE)</f>
        <v>1a</v>
      </c>
      <c r="L352" s="30" t="str">
        <f>VLOOKUP(Tabla_Gtos_Ingresos7[[#This Row],[Grupo 1]],Tabla3[],4,FALSE)</f>
        <v>1. Importe Neto Cifra de Negocios</v>
      </c>
      <c r="M352" s="30" t="str">
        <f>VLOOKUP(Tabla_Gtos_Ingresos7[[#This Row],[Grupo 1]],Tabla3[],5,FALSE)</f>
        <v>1.a Ventas</v>
      </c>
      <c r="N352" s="28" t="str">
        <f>VLOOKUP(Tabla_Gtos_Ingresos7[[#This Row],[Grupo 1]],Tabla3[],10,FALSE)</f>
        <v>I</v>
      </c>
      <c r="O352" s="28" t="str">
        <f>VLOOKUP(Tabla_Gtos_Ingresos7[[#This Row],[Grupo 1]],Tabla3[],6,FALSE)</f>
        <v>Explotación</v>
      </c>
      <c r="P352" s="28">
        <f>VLOOKUP(Tabla_Gtos_Ingresos7[[#This Row],[Grupo 1]],Tabla3[],2,FALSE)</f>
        <v>1</v>
      </c>
      <c r="Q352" s="29" t="str">
        <f>VLOOKUP(Tabla_Gtos_Ingresos7[[#This Row],[3 digitos]],PGC_Gtos_e_Ingresos[],2,FALSE)</f>
        <v xml:space="preserve"> Ventas de mercaderías</v>
      </c>
      <c r="R352" s="30" t="str">
        <f>Tabla_Gtos_Ingresos7[[#This Row],[3 digitos]]&amp;"/"&amp;Tabla_Gtos_Ingresos7[[#This Row],[Nombre cuenta]]</f>
        <v>700/ Ventas de mercaderías</v>
      </c>
      <c r="S352" s="30">
        <f>YEAR(Tabla_Gtos_Ingresos7[[#This Row],[Fecha]])</f>
        <v>2010</v>
      </c>
      <c r="T352" s="27">
        <f>MONTH(Tabla_Gtos_Ingresos7[[#This Row],[Fecha]])</f>
        <v>11</v>
      </c>
      <c r="U352" s="30">
        <f>ROUNDUP(MONTH(Tabla_Gtos_Ingresos7[[#This Row],[Fecha]])/3, 0)</f>
        <v>4</v>
      </c>
      <c r="V352" s="30">
        <f>(Tabla_Gtos_Ingresos7[[#This Row],[Factor]]*Tabla_Gtos_Ingresos7[[#This Row],[Haber]])+(Tabla_Gtos_Ingresos7[[#This Row],[Factor]]*Tabla_Gtos_Ingresos7[[#This Row],[Debe]])</f>
        <v>814.84</v>
      </c>
      <c r="W352" s="30">
        <f>VLOOKUP(Tabla_Gtos_Ingresos7[[#This Row],[3 digitos]],PGC_Gtos_e_Ingresos[],3,FALSE)</f>
        <v>1</v>
      </c>
    </row>
    <row r="353" spans="1:23" x14ac:dyDescent="0.2">
      <c r="A353" s="1">
        <v>2748</v>
      </c>
      <c r="B353" s="12">
        <v>40509</v>
      </c>
      <c r="C353" s="14">
        <v>70000219</v>
      </c>
      <c r="D353" s="1" t="s">
        <v>38</v>
      </c>
      <c r="E353" s="1" t="s">
        <v>279</v>
      </c>
      <c r="F353" s="11">
        <v>0</v>
      </c>
      <c r="G353" s="11">
        <v>161.11000000000001</v>
      </c>
      <c r="H353" s="26" t="str">
        <f>MID(Tabla_Gtos_Ingresos7[[#This Row],[Subcuenta]],1,4)</f>
        <v>7000</v>
      </c>
      <c r="I353" s="27">
        <f>VALUE(MID(Tabla_Gtos_Ingresos7[[#This Row],[4 digitos]],1,3))</f>
        <v>700</v>
      </c>
      <c r="J353" s="27">
        <f>VALUE(MID(Tabla_Gtos_Ingresos7[[#This Row],[3 digitos]],1,2))</f>
        <v>70</v>
      </c>
      <c r="K353" s="28" t="str">
        <f>VLOOKUP(Tabla_Gtos_Ingresos7[[#This Row],[3 digitos]],PGC_Gtos_e_Ingresos[],4,FALSE)</f>
        <v>1a</v>
      </c>
      <c r="L353" s="30" t="str">
        <f>VLOOKUP(Tabla_Gtos_Ingresos7[[#This Row],[Grupo 1]],Tabla3[],4,FALSE)</f>
        <v>1. Importe Neto Cifra de Negocios</v>
      </c>
      <c r="M353" s="30" t="str">
        <f>VLOOKUP(Tabla_Gtos_Ingresos7[[#This Row],[Grupo 1]],Tabla3[],5,FALSE)</f>
        <v>1.a Ventas</v>
      </c>
      <c r="N353" s="28" t="str">
        <f>VLOOKUP(Tabla_Gtos_Ingresos7[[#This Row],[Grupo 1]],Tabla3[],10,FALSE)</f>
        <v>I</v>
      </c>
      <c r="O353" s="28" t="str">
        <f>VLOOKUP(Tabla_Gtos_Ingresos7[[#This Row],[Grupo 1]],Tabla3[],6,FALSE)</f>
        <v>Explotación</v>
      </c>
      <c r="P353" s="28">
        <f>VLOOKUP(Tabla_Gtos_Ingresos7[[#This Row],[Grupo 1]],Tabla3[],2,FALSE)</f>
        <v>1</v>
      </c>
      <c r="Q353" s="29" t="str">
        <f>VLOOKUP(Tabla_Gtos_Ingresos7[[#This Row],[3 digitos]],PGC_Gtos_e_Ingresos[],2,FALSE)</f>
        <v xml:space="preserve"> Ventas de mercaderías</v>
      </c>
      <c r="R353" s="30" t="str">
        <f>Tabla_Gtos_Ingresos7[[#This Row],[3 digitos]]&amp;"/"&amp;Tabla_Gtos_Ingresos7[[#This Row],[Nombre cuenta]]</f>
        <v>700/ Ventas de mercaderías</v>
      </c>
      <c r="S353" s="30">
        <f>YEAR(Tabla_Gtos_Ingresos7[[#This Row],[Fecha]])</f>
        <v>2010</v>
      </c>
      <c r="T353" s="27">
        <f>MONTH(Tabla_Gtos_Ingresos7[[#This Row],[Fecha]])</f>
        <v>11</v>
      </c>
      <c r="U353" s="30">
        <f>ROUNDUP(MONTH(Tabla_Gtos_Ingresos7[[#This Row],[Fecha]])/3, 0)</f>
        <v>4</v>
      </c>
      <c r="V353" s="30">
        <f>(Tabla_Gtos_Ingresos7[[#This Row],[Factor]]*Tabla_Gtos_Ingresos7[[#This Row],[Haber]])+(Tabla_Gtos_Ingresos7[[#This Row],[Factor]]*Tabla_Gtos_Ingresos7[[#This Row],[Debe]])</f>
        <v>161.11000000000001</v>
      </c>
      <c r="W353" s="30">
        <f>VLOOKUP(Tabla_Gtos_Ingresos7[[#This Row],[3 digitos]],PGC_Gtos_e_Ingresos[],3,FALSE)</f>
        <v>1</v>
      </c>
    </row>
    <row r="354" spans="1:23" x14ac:dyDescent="0.2">
      <c r="A354" s="1">
        <v>2749</v>
      </c>
      <c r="B354" s="12">
        <v>40509</v>
      </c>
      <c r="C354" s="14">
        <v>70000220</v>
      </c>
      <c r="D354" s="1" t="s">
        <v>38</v>
      </c>
      <c r="E354" s="1" t="s">
        <v>583</v>
      </c>
      <c r="F354" s="11">
        <v>0</v>
      </c>
      <c r="G354" s="11">
        <v>382.5</v>
      </c>
      <c r="H354" s="26" t="str">
        <f>MID(Tabla_Gtos_Ingresos7[[#This Row],[Subcuenta]],1,4)</f>
        <v>7000</v>
      </c>
      <c r="I354" s="27">
        <f>VALUE(MID(Tabla_Gtos_Ingresos7[[#This Row],[4 digitos]],1,3))</f>
        <v>700</v>
      </c>
      <c r="J354" s="27">
        <f>VALUE(MID(Tabla_Gtos_Ingresos7[[#This Row],[3 digitos]],1,2))</f>
        <v>70</v>
      </c>
      <c r="K354" s="28" t="str">
        <f>VLOOKUP(Tabla_Gtos_Ingresos7[[#This Row],[3 digitos]],PGC_Gtos_e_Ingresos[],4,FALSE)</f>
        <v>1a</v>
      </c>
      <c r="L354" s="30" t="str">
        <f>VLOOKUP(Tabla_Gtos_Ingresos7[[#This Row],[Grupo 1]],Tabla3[],4,FALSE)</f>
        <v>1. Importe Neto Cifra de Negocios</v>
      </c>
      <c r="M354" s="30" t="str">
        <f>VLOOKUP(Tabla_Gtos_Ingresos7[[#This Row],[Grupo 1]],Tabla3[],5,FALSE)</f>
        <v>1.a Ventas</v>
      </c>
      <c r="N354" s="28" t="str">
        <f>VLOOKUP(Tabla_Gtos_Ingresos7[[#This Row],[Grupo 1]],Tabla3[],10,FALSE)</f>
        <v>I</v>
      </c>
      <c r="O354" s="28" t="str">
        <f>VLOOKUP(Tabla_Gtos_Ingresos7[[#This Row],[Grupo 1]],Tabla3[],6,FALSE)</f>
        <v>Explotación</v>
      </c>
      <c r="P354" s="28">
        <f>VLOOKUP(Tabla_Gtos_Ingresos7[[#This Row],[Grupo 1]],Tabla3[],2,FALSE)</f>
        <v>1</v>
      </c>
      <c r="Q354" s="29" t="str">
        <f>VLOOKUP(Tabla_Gtos_Ingresos7[[#This Row],[3 digitos]],PGC_Gtos_e_Ingresos[],2,FALSE)</f>
        <v xml:space="preserve"> Ventas de mercaderías</v>
      </c>
      <c r="R354" s="30" t="str">
        <f>Tabla_Gtos_Ingresos7[[#This Row],[3 digitos]]&amp;"/"&amp;Tabla_Gtos_Ingresos7[[#This Row],[Nombre cuenta]]</f>
        <v>700/ Ventas de mercaderías</v>
      </c>
      <c r="S354" s="30">
        <f>YEAR(Tabla_Gtos_Ingresos7[[#This Row],[Fecha]])</f>
        <v>2010</v>
      </c>
      <c r="T354" s="27">
        <f>MONTH(Tabla_Gtos_Ingresos7[[#This Row],[Fecha]])</f>
        <v>11</v>
      </c>
      <c r="U354" s="30">
        <f>ROUNDUP(MONTH(Tabla_Gtos_Ingresos7[[#This Row],[Fecha]])/3, 0)</f>
        <v>4</v>
      </c>
      <c r="V354" s="30">
        <f>(Tabla_Gtos_Ingresos7[[#This Row],[Factor]]*Tabla_Gtos_Ingresos7[[#This Row],[Haber]])+(Tabla_Gtos_Ingresos7[[#This Row],[Factor]]*Tabla_Gtos_Ingresos7[[#This Row],[Debe]])</f>
        <v>382.5</v>
      </c>
      <c r="W354" s="30">
        <f>VLOOKUP(Tabla_Gtos_Ingresos7[[#This Row],[3 digitos]],PGC_Gtos_e_Ingresos[],3,FALSE)</f>
        <v>1</v>
      </c>
    </row>
    <row r="355" spans="1:23" x14ac:dyDescent="0.2">
      <c r="A355" s="1">
        <v>2736</v>
      </c>
      <c r="B355" s="12">
        <v>40509</v>
      </c>
      <c r="C355" s="14">
        <v>70000009</v>
      </c>
      <c r="D355" s="1" t="s">
        <v>57</v>
      </c>
      <c r="E355" s="1" t="s">
        <v>343</v>
      </c>
      <c r="F355" s="11">
        <v>0</v>
      </c>
      <c r="G355" s="11">
        <v>38.4</v>
      </c>
      <c r="H355" s="26" t="str">
        <f>MID(Tabla_Gtos_Ingresos7[[#This Row],[Subcuenta]],1,4)</f>
        <v>7000</v>
      </c>
      <c r="I355" s="27">
        <f>VALUE(MID(Tabla_Gtos_Ingresos7[[#This Row],[4 digitos]],1,3))</f>
        <v>700</v>
      </c>
      <c r="J355" s="27">
        <f>VALUE(MID(Tabla_Gtos_Ingresos7[[#This Row],[3 digitos]],1,2))</f>
        <v>70</v>
      </c>
      <c r="K355" s="28" t="str">
        <f>VLOOKUP(Tabla_Gtos_Ingresos7[[#This Row],[3 digitos]],PGC_Gtos_e_Ingresos[],4,FALSE)</f>
        <v>1a</v>
      </c>
      <c r="L355" s="30" t="str">
        <f>VLOOKUP(Tabla_Gtos_Ingresos7[[#This Row],[Grupo 1]],Tabla3[],4,FALSE)</f>
        <v>1. Importe Neto Cifra de Negocios</v>
      </c>
      <c r="M355" s="30" t="str">
        <f>VLOOKUP(Tabla_Gtos_Ingresos7[[#This Row],[Grupo 1]],Tabla3[],5,FALSE)</f>
        <v>1.a Ventas</v>
      </c>
      <c r="N355" s="28" t="str">
        <f>VLOOKUP(Tabla_Gtos_Ingresos7[[#This Row],[Grupo 1]],Tabla3[],10,FALSE)</f>
        <v>I</v>
      </c>
      <c r="O355" s="28" t="str">
        <f>VLOOKUP(Tabla_Gtos_Ingresos7[[#This Row],[Grupo 1]],Tabla3[],6,FALSE)</f>
        <v>Explotación</v>
      </c>
      <c r="P355" s="28">
        <f>VLOOKUP(Tabla_Gtos_Ingresos7[[#This Row],[Grupo 1]],Tabla3[],2,FALSE)</f>
        <v>1</v>
      </c>
      <c r="Q355" s="29" t="str">
        <f>VLOOKUP(Tabla_Gtos_Ingresos7[[#This Row],[3 digitos]],PGC_Gtos_e_Ingresos[],2,FALSE)</f>
        <v xml:space="preserve"> Ventas de mercaderías</v>
      </c>
      <c r="R355" s="30" t="str">
        <f>Tabla_Gtos_Ingresos7[[#This Row],[3 digitos]]&amp;"/"&amp;Tabla_Gtos_Ingresos7[[#This Row],[Nombre cuenta]]</f>
        <v>700/ Ventas de mercaderías</v>
      </c>
      <c r="S355" s="30">
        <f>YEAR(Tabla_Gtos_Ingresos7[[#This Row],[Fecha]])</f>
        <v>2010</v>
      </c>
      <c r="T355" s="27">
        <f>MONTH(Tabla_Gtos_Ingresos7[[#This Row],[Fecha]])</f>
        <v>11</v>
      </c>
      <c r="U355" s="30">
        <f>ROUNDUP(MONTH(Tabla_Gtos_Ingresos7[[#This Row],[Fecha]])/3, 0)</f>
        <v>4</v>
      </c>
      <c r="V355" s="30">
        <f>(Tabla_Gtos_Ingresos7[[#This Row],[Factor]]*Tabla_Gtos_Ingresos7[[#This Row],[Haber]])+(Tabla_Gtos_Ingresos7[[#This Row],[Factor]]*Tabla_Gtos_Ingresos7[[#This Row],[Debe]])</f>
        <v>38.4</v>
      </c>
      <c r="W355" s="30">
        <f>VLOOKUP(Tabla_Gtos_Ingresos7[[#This Row],[3 digitos]],PGC_Gtos_e_Ingresos[],3,FALSE)</f>
        <v>1</v>
      </c>
    </row>
    <row r="356" spans="1:23" x14ac:dyDescent="0.2">
      <c r="A356" s="1">
        <v>534</v>
      </c>
      <c r="B356" s="12">
        <v>40265</v>
      </c>
      <c r="C356" s="14">
        <v>60700005</v>
      </c>
      <c r="D356" s="1" t="s">
        <v>11</v>
      </c>
      <c r="E356" s="1" t="s">
        <v>889</v>
      </c>
      <c r="F356" s="11">
        <v>1590</v>
      </c>
      <c r="G356" s="11">
        <v>0</v>
      </c>
      <c r="H356" s="26" t="str">
        <f>MID(Tabla_Gtos_Ingresos7[[#This Row],[Subcuenta]],1,4)</f>
        <v>6070</v>
      </c>
      <c r="I356" s="27">
        <f>VALUE(MID(Tabla_Gtos_Ingresos7[[#This Row],[4 digitos]],1,3))</f>
        <v>607</v>
      </c>
      <c r="J356" s="27">
        <f>VALUE(MID(Tabla_Gtos_Ingresos7[[#This Row],[3 digitos]],1,2))</f>
        <v>60</v>
      </c>
      <c r="K356" s="28" t="str">
        <f>VLOOKUP(Tabla_Gtos_Ingresos7[[#This Row],[3 digitos]],PGC_Gtos_e_Ingresos[],4,FALSE)</f>
        <v>4.c</v>
      </c>
      <c r="L356" s="30" t="str">
        <f>VLOOKUP(Tabla_Gtos_Ingresos7[[#This Row],[Grupo 1]],Tabla3[],4,FALSE)</f>
        <v>4. Aprovisionamientos</v>
      </c>
      <c r="M356" s="30" t="str">
        <f>VLOOKUP(Tabla_Gtos_Ingresos7[[#This Row],[Grupo 1]],Tabla3[],5,FALSE)</f>
        <v>4.c Trabajos Realizados por Otras Empresas</v>
      </c>
      <c r="N356" s="28" t="str">
        <f>VLOOKUP(Tabla_Gtos_Ingresos7[[#This Row],[Grupo 1]],Tabla3[],10,FALSE)</f>
        <v>G</v>
      </c>
      <c r="O356" s="28" t="str">
        <f>VLOOKUP(Tabla_Gtos_Ingresos7[[#This Row],[Grupo 1]],Tabla3[],6,FALSE)</f>
        <v>Explotación</v>
      </c>
      <c r="P356" s="28">
        <f>VLOOKUP(Tabla_Gtos_Ingresos7[[#This Row],[Grupo 1]],Tabla3[],2,FALSE)</f>
        <v>4</v>
      </c>
      <c r="Q356" s="29" t="str">
        <f>VLOOKUP(Tabla_Gtos_Ingresos7[[#This Row],[3 digitos]],PGC_Gtos_e_Ingresos[],2,FALSE)</f>
        <v xml:space="preserve"> Trabajos realizados por otras empresas</v>
      </c>
      <c r="R356" s="30" t="str">
        <f>Tabla_Gtos_Ingresos7[[#This Row],[3 digitos]]&amp;"/"&amp;Tabla_Gtos_Ingresos7[[#This Row],[Nombre cuenta]]</f>
        <v>607/ Trabajos realizados por otras empresas</v>
      </c>
      <c r="S356" s="30">
        <f>YEAR(Tabla_Gtos_Ingresos7[[#This Row],[Fecha]])</f>
        <v>2010</v>
      </c>
      <c r="T356" s="27">
        <f>MONTH(Tabla_Gtos_Ingresos7[[#This Row],[Fecha]])</f>
        <v>3</v>
      </c>
      <c r="U356" s="30">
        <f>ROUNDUP(MONTH(Tabla_Gtos_Ingresos7[[#This Row],[Fecha]])/3, 0)</f>
        <v>1</v>
      </c>
      <c r="V356" s="30">
        <f>(Tabla_Gtos_Ingresos7[[#This Row],[Factor]]*Tabla_Gtos_Ingresos7[[#This Row],[Haber]])+(Tabla_Gtos_Ingresos7[[#This Row],[Factor]]*Tabla_Gtos_Ingresos7[[#This Row],[Debe]])</f>
        <v>-1590</v>
      </c>
      <c r="W356" s="30">
        <f>VLOOKUP(Tabla_Gtos_Ingresos7[[#This Row],[3 digitos]],PGC_Gtos_e_Ingresos[],3,FALSE)</f>
        <v>-1</v>
      </c>
    </row>
    <row r="357" spans="1:23" x14ac:dyDescent="0.2">
      <c r="A357" s="1">
        <v>513</v>
      </c>
      <c r="B357" s="12">
        <v>40265</v>
      </c>
      <c r="C357" s="14">
        <v>70000051</v>
      </c>
      <c r="D357" s="1" t="s">
        <v>38</v>
      </c>
      <c r="E357" s="1" t="s">
        <v>551</v>
      </c>
      <c r="F357" s="11">
        <v>0</v>
      </c>
      <c r="G357" s="11">
        <v>181.28</v>
      </c>
      <c r="H357" s="26" t="str">
        <f>MID(Tabla_Gtos_Ingresos7[[#This Row],[Subcuenta]],1,4)</f>
        <v>7000</v>
      </c>
      <c r="I357" s="27">
        <f>VALUE(MID(Tabla_Gtos_Ingresos7[[#This Row],[4 digitos]],1,3))</f>
        <v>700</v>
      </c>
      <c r="J357" s="27">
        <f>VALUE(MID(Tabla_Gtos_Ingresos7[[#This Row],[3 digitos]],1,2))</f>
        <v>70</v>
      </c>
      <c r="K357" s="28" t="str">
        <f>VLOOKUP(Tabla_Gtos_Ingresos7[[#This Row],[3 digitos]],PGC_Gtos_e_Ingresos[],4,FALSE)</f>
        <v>1a</v>
      </c>
      <c r="L357" s="30" t="str">
        <f>VLOOKUP(Tabla_Gtos_Ingresos7[[#This Row],[Grupo 1]],Tabla3[],4,FALSE)</f>
        <v>1. Importe Neto Cifra de Negocios</v>
      </c>
      <c r="M357" s="30" t="str">
        <f>VLOOKUP(Tabla_Gtos_Ingresos7[[#This Row],[Grupo 1]],Tabla3[],5,FALSE)</f>
        <v>1.a Ventas</v>
      </c>
      <c r="N357" s="28" t="str">
        <f>VLOOKUP(Tabla_Gtos_Ingresos7[[#This Row],[Grupo 1]],Tabla3[],10,FALSE)</f>
        <v>I</v>
      </c>
      <c r="O357" s="28" t="str">
        <f>VLOOKUP(Tabla_Gtos_Ingresos7[[#This Row],[Grupo 1]],Tabla3[],6,FALSE)</f>
        <v>Explotación</v>
      </c>
      <c r="P357" s="28">
        <f>VLOOKUP(Tabla_Gtos_Ingresos7[[#This Row],[Grupo 1]],Tabla3[],2,FALSE)</f>
        <v>1</v>
      </c>
      <c r="Q357" s="29" t="str">
        <f>VLOOKUP(Tabla_Gtos_Ingresos7[[#This Row],[3 digitos]],PGC_Gtos_e_Ingresos[],2,FALSE)</f>
        <v xml:space="preserve"> Ventas de mercaderías</v>
      </c>
      <c r="R357" s="30" t="str">
        <f>Tabla_Gtos_Ingresos7[[#This Row],[3 digitos]]&amp;"/"&amp;Tabla_Gtos_Ingresos7[[#This Row],[Nombre cuenta]]</f>
        <v>700/ Ventas de mercaderías</v>
      </c>
      <c r="S357" s="30">
        <f>YEAR(Tabla_Gtos_Ingresos7[[#This Row],[Fecha]])</f>
        <v>2010</v>
      </c>
      <c r="T357" s="27">
        <f>MONTH(Tabla_Gtos_Ingresos7[[#This Row],[Fecha]])</f>
        <v>3</v>
      </c>
      <c r="U357" s="30">
        <f>ROUNDUP(MONTH(Tabla_Gtos_Ingresos7[[#This Row],[Fecha]])/3, 0)</f>
        <v>1</v>
      </c>
      <c r="V357" s="30">
        <f>(Tabla_Gtos_Ingresos7[[#This Row],[Factor]]*Tabla_Gtos_Ingresos7[[#This Row],[Haber]])+(Tabla_Gtos_Ingresos7[[#This Row],[Factor]]*Tabla_Gtos_Ingresos7[[#This Row],[Debe]])</f>
        <v>181.28</v>
      </c>
      <c r="W357" s="30">
        <f>VLOOKUP(Tabla_Gtos_Ingresos7[[#This Row],[3 digitos]],PGC_Gtos_e_Ingresos[],3,FALSE)</f>
        <v>1</v>
      </c>
    </row>
    <row r="358" spans="1:23" x14ac:dyDescent="0.2">
      <c r="A358" s="1">
        <v>516</v>
      </c>
      <c r="B358" s="12">
        <v>40265</v>
      </c>
      <c r="C358" s="14">
        <v>70000052</v>
      </c>
      <c r="D358" s="1" t="s">
        <v>38</v>
      </c>
      <c r="E358" s="1" t="s">
        <v>711</v>
      </c>
      <c r="F358" s="11">
        <v>0</v>
      </c>
      <c r="G358" s="11">
        <v>29.37</v>
      </c>
      <c r="H358" s="26" t="str">
        <f>MID(Tabla_Gtos_Ingresos7[[#This Row],[Subcuenta]],1,4)</f>
        <v>7000</v>
      </c>
      <c r="I358" s="27">
        <f>VALUE(MID(Tabla_Gtos_Ingresos7[[#This Row],[4 digitos]],1,3))</f>
        <v>700</v>
      </c>
      <c r="J358" s="27">
        <f>VALUE(MID(Tabla_Gtos_Ingresos7[[#This Row],[3 digitos]],1,2))</f>
        <v>70</v>
      </c>
      <c r="K358" s="28" t="str">
        <f>VLOOKUP(Tabla_Gtos_Ingresos7[[#This Row],[3 digitos]],PGC_Gtos_e_Ingresos[],4,FALSE)</f>
        <v>1a</v>
      </c>
      <c r="L358" s="30" t="str">
        <f>VLOOKUP(Tabla_Gtos_Ingresos7[[#This Row],[Grupo 1]],Tabla3[],4,FALSE)</f>
        <v>1. Importe Neto Cifra de Negocios</v>
      </c>
      <c r="M358" s="30" t="str">
        <f>VLOOKUP(Tabla_Gtos_Ingresos7[[#This Row],[Grupo 1]],Tabla3[],5,FALSE)</f>
        <v>1.a Ventas</v>
      </c>
      <c r="N358" s="28" t="str">
        <f>VLOOKUP(Tabla_Gtos_Ingresos7[[#This Row],[Grupo 1]],Tabla3[],10,FALSE)</f>
        <v>I</v>
      </c>
      <c r="O358" s="28" t="str">
        <f>VLOOKUP(Tabla_Gtos_Ingresos7[[#This Row],[Grupo 1]],Tabla3[],6,FALSE)</f>
        <v>Explotación</v>
      </c>
      <c r="P358" s="28">
        <f>VLOOKUP(Tabla_Gtos_Ingresos7[[#This Row],[Grupo 1]],Tabla3[],2,FALSE)</f>
        <v>1</v>
      </c>
      <c r="Q358" s="29" t="str">
        <f>VLOOKUP(Tabla_Gtos_Ingresos7[[#This Row],[3 digitos]],PGC_Gtos_e_Ingresos[],2,FALSE)</f>
        <v xml:space="preserve"> Ventas de mercaderías</v>
      </c>
      <c r="R358" s="30" t="str">
        <f>Tabla_Gtos_Ingresos7[[#This Row],[3 digitos]]&amp;"/"&amp;Tabla_Gtos_Ingresos7[[#This Row],[Nombre cuenta]]</f>
        <v>700/ Ventas de mercaderías</v>
      </c>
      <c r="S358" s="30">
        <f>YEAR(Tabla_Gtos_Ingresos7[[#This Row],[Fecha]])</f>
        <v>2010</v>
      </c>
      <c r="T358" s="27">
        <f>MONTH(Tabla_Gtos_Ingresos7[[#This Row],[Fecha]])</f>
        <v>3</v>
      </c>
      <c r="U358" s="30">
        <f>ROUNDUP(MONTH(Tabla_Gtos_Ingresos7[[#This Row],[Fecha]])/3, 0)</f>
        <v>1</v>
      </c>
      <c r="V358" s="30">
        <f>(Tabla_Gtos_Ingresos7[[#This Row],[Factor]]*Tabla_Gtos_Ingresos7[[#This Row],[Haber]])+(Tabla_Gtos_Ingresos7[[#This Row],[Factor]]*Tabla_Gtos_Ingresos7[[#This Row],[Debe]])</f>
        <v>29.37</v>
      </c>
      <c r="W358" s="30">
        <f>VLOOKUP(Tabla_Gtos_Ingresos7[[#This Row],[3 digitos]],PGC_Gtos_e_Ingresos[],3,FALSE)</f>
        <v>1</v>
      </c>
    </row>
    <row r="359" spans="1:23" x14ac:dyDescent="0.2">
      <c r="A359" s="1">
        <v>517</v>
      </c>
      <c r="B359" s="12">
        <v>40265</v>
      </c>
      <c r="C359" s="14">
        <v>70000053</v>
      </c>
      <c r="D359" s="1" t="s">
        <v>38</v>
      </c>
      <c r="E359" s="1" t="s">
        <v>691</v>
      </c>
      <c r="F359" s="11">
        <v>0</v>
      </c>
      <c r="G359" s="11">
        <v>86.68</v>
      </c>
      <c r="H359" s="26" t="str">
        <f>MID(Tabla_Gtos_Ingresos7[[#This Row],[Subcuenta]],1,4)</f>
        <v>7000</v>
      </c>
      <c r="I359" s="27">
        <f>VALUE(MID(Tabla_Gtos_Ingresos7[[#This Row],[4 digitos]],1,3))</f>
        <v>700</v>
      </c>
      <c r="J359" s="27">
        <f>VALUE(MID(Tabla_Gtos_Ingresos7[[#This Row],[3 digitos]],1,2))</f>
        <v>70</v>
      </c>
      <c r="K359" s="28" t="str">
        <f>VLOOKUP(Tabla_Gtos_Ingresos7[[#This Row],[3 digitos]],PGC_Gtos_e_Ingresos[],4,FALSE)</f>
        <v>1a</v>
      </c>
      <c r="L359" s="30" t="str">
        <f>VLOOKUP(Tabla_Gtos_Ingresos7[[#This Row],[Grupo 1]],Tabla3[],4,FALSE)</f>
        <v>1. Importe Neto Cifra de Negocios</v>
      </c>
      <c r="M359" s="30" t="str">
        <f>VLOOKUP(Tabla_Gtos_Ingresos7[[#This Row],[Grupo 1]],Tabla3[],5,FALSE)</f>
        <v>1.a Ventas</v>
      </c>
      <c r="N359" s="28" t="str">
        <f>VLOOKUP(Tabla_Gtos_Ingresos7[[#This Row],[Grupo 1]],Tabla3[],10,FALSE)</f>
        <v>I</v>
      </c>
      <c r="O359" s="28" t="str">
        <f>VLOOKUP(Tabla_Gtos_Ingresos7[[#This Row],[Grupo 1]],Tabla3[],6,FALSE)</f>
        <v>Explotación</v>
      </c>
      <c r="P359" s="28">
        <f>VLOOKUP(Tabla_Gtos_Ingresos7[[#This Row],[Grupo 1]],Tabla3[],2,FALSE)</f>
        <v>1</v>
      </c>
      <c r="Q359" s="29" t="str">
        <f>VLOOKUP(Tabla_Gtos_Ingresos7[[#This Row],[3 digitos]],PGC_Gtos_e_Ingresos[],2,FALSE)</f>
        <v xml:space="preserve"> Ventas de mercaderías</v>
      </c>
      <c r="R359" s="30" t="str">
        <f>Tabla_Gtos_Ingresos7[[#This Row],[3 digitos]]&amp;"/"&amp;Tabla_Gtos_Ingresos7[[#This Row],[Nombre cuenta]]</f>
        <v>700/ Ventas de mercaderías</v>
      </c>
      <c r="S359" s="30">
        <f>YEAR(Tabla_Gtos_Ingresos7[[#This Row],[Fecha]])</f>
        <v>2010</v>
      </c>
      <c r="T359" s="27">
        <f>MONTH(Tabla_Gtos_Ingresos7[[#This Row],[Fecha]])</f>
        <v>3</v>
      </c>
      <c r="U359" s="30">
        <f>ROUNDUP(MONTH(Tabla_Gtos_Ingresos7[[#This Row],[Fecha]])/3, 0)</f>
        <v>1</v>
      </c>
      <c r="V359" s="30">
        <f>(Tabla_Gtos_Ingresos7[[#This Row],[Factor]]*Tabla_Gtos_Ingresos7[[#This Row],[Haber]])+(Tabla_Gtos_Ingresos7[[#This Row],[Factor]]*Tabla_Gtos_Ingresos7[[#This Row],[Debe]])</f>
        <v>86.68</v>
      </c>
      <c r="W359" s="30">
        <f>VLOOKUP(Tabla_Gtos_Ingresos7[[#This Row],[3 digitos]],PGC_Gtos_e_Ingresos[],3,FALSE)</f>
        <v>1</v>
      </c>
    </row>
    <row r="360" spans="1:23" x14ac:dyDescent="0.2">
      <c r="A360" s="1">
        <v>518</v>
      </c>
      <c r="B360" s="12">
        <v>40265</v>
      </c>
      <c r="C360" s="14">
        <v>70000054</v>
      </c>
      <c r="D360" s="1" t="s">
        <v>38</v>
      </c>
      <c r="E360" s="1" t="s">
        <v>45</v>
      </c>
      <c r="F360" s="11">
        <v>0</v>
      </c>
      <c r="G360" s="11">
        <v>518.20000000000005</v>
      </c>
      <c r="H360" s="26" t="str">
        <f>MID(Tabla_Gtos_Ingresos7[[#This Row],[Subcuenta]],1,4)</f>
        <v>7000</v>
      </c>
      <c r="I360" s="27">
        <f>VALUE(MID(Tabla_Gtos_Ingresos7[[#This Row],[4 digitos]],1,3))</f>
        <v>700</v>
      </c>
      <c r="J360" s="27">
        <f>VALUE(MID(Tabla_Gtos_Ingresos7[[#This Row],[3 digitos]],1,2))</f>
        <v>70</v>
      </c>
      <c r="K360" s="28" t="str">
        <f>VLOOKUP(Tabla_Gtos_Ingresos7[[#This Row],[3 digitos]],PGC_Gtos_e_Ingresos[],4,FALSE)</f>
        <v>1a</v>
      </c>
      <c r="L360" s="30" t="str">
        <f>VLOOKUP(Tabla_Gtos_Ingresos7[[#This Row],[Grupo 1]],Tabla3[],4,FALSE)</f>
        <v>1. Importe Neto Cifra de Negocios</v>
      </c>
      <c r="M360" s="30" t="str">
        <f>VLOOKUP(Tabla_Gtos_Ingresos7[[#This Row],[Grupo 1]],Tabla3[],5,FALSE)</f>
        <v>1.a Ventas</v>
      </c>
      <c r="N360" s="28" t="str">
        <f>VLOOKUP(Tabla_Gtos_Ingresos7[[#This Row],[Grupo 1]],Tabla3[],10,FALSE)</f>
        <v>I</v>
      </c>
      <c r="O360" s="28" t="str">
        <f>VLOOKUP(Tabla_Gtos_Ingresos7[[#This Row],[Grupo 1]],Tabla3[],6,FALSE)</f>
        <v>Explotación</v>
      </c>
      <c r="P360" s="28">
        <f>VLOOKUP(Tabla_Gtos_Ingresos7[[#This Row],[Grupo 1]],Tabla3[],2,FALSE)</f>
        <v>1</v>
      </c>
      <c r="Q360" s="29" t="str">
        <f>VLOOKUP(Tabla_Gtos_Ingresos7[[#This Row],[3 digitos]],PGC_Gtos_e_Ingresos[],2,FALSE)</f>
        <v xml:space="preserve"> Ventas de mercaderías</v>
      </c>
      <c r="R360" s="30" t="str">
        <f>Tabla_Gtos_Ingresos7[[#This Row],[3 digitos]]&amp;"/"&amp;Tabla_Gtos_Ingresos7[[#This Row],[Nombre cuenta]]</f>
        <v>700/ Ventas de mercaderías</v>
      </c>
      <c r="S360" s="30">
        <f>YEAR(Tabla_Gtos_Ingresos7[[#This Row],[Fecha]])</f>
        <v>2010</v>
      </c>
      <c r="T360" s="27">
        <f>MONTH(Tabla_Gtos_Ingresos7[[#This Row],[Fecha]])</f>
        <v>3</v>
      </c>
      <c r="U360" s="30">
        <f>ROUNDUP(MONTH(Tabla_Gtos_Ingresos7[[#This Row],[Fecha]])/3, 0)</f>
        <v>1</v>
      </c>
      <c r="V360" s="30">
        <f>(Tabla_Gtos_Ingresos7[[#This Row],[Factor]]*Tabla_Gtos_Ingresos7[[#This Row],[Haber]])+(Tabla_Gtos_Ingresos7[[#This Row],[Factor]]*Tabla_Gtos_Ingresos7[[#This Row],[Debe]])</f>
        <v>518.20000000000005</v>
      </c>
      <c r="W360" s="30">
        <f>VLOOKUP(Tabla_Gtos_Ingresos7[[#This Row],[3 digitos]],PGC_Gtos_e_Ingresos[],3,FALSE)</f>
        <v>1</v>
      </c>
    </row>
    <row r="361" spans="1:23" x14ac:dyDescent="0.2">
      <c r="A361" s="1">
        <v>519</v>
      </c>
      <c r="B361" s="12">
        <v>40265</v>
      </c>
      <c r="C361" s="14">
        <v>70000055</v>
      </c>
      <c r="D361" s="1" t="s">
        <v>38</v>
      </c>
      <c r="E361" s="1" t="s">
        <v>560</v>
      </c>
      <c r="F361" s="11">
        <v>0</v>
      </c>
      <c r="G361" s="11">
        <v>186.34</v>
      </c>
      <c r="H361" s="26" t="str">
        <f>MID(Tabla_Gtos_Ingresos7[[#This Row],[Subcuenta]],1,4)</f>
        <v>7000</v>
      </c>
      <c r="I361" s="27">
        <f>VALUE(MID(Tabla_Gtos_Ingresos7[[#This Row],[4 digitos]],1,3))</f>
        <v>700</v>
      </c>
      <c r="J361" s="27">
        <f>VALUE(MID(Tabla_Gtos_Ingresos7[[#This Row],[3 digitos]],1,2))</f>
        <v>70</v>
      </c>
      <c r="K361" s="28" t="str">
        <f>VLOOKUP(Tabla_Gtos_Ingresos7[[#This Row],[3 digitos]],PGC_Gtos_e_Ingresos[],4,FALSE)</f>
        <v>1a</v>
      </c>
      <c r="L361" s="30" t="str">
        <f>VLOOKUP(Tabla_Gtos_Ingresos7[[#This Row],[Grupo 1]],Tabla3[],4,FALSE)</f>
        <v>1. Importe Neto Cifra de Negocios</v>
      </c>
      <c r="M361" s="30" t="str">
        <f>VLOOKUP(Tabla_Gtos_Ingresos7[[#This Row],[Grupo 1]],Tabla3[],5,FALSE)</f>
        <v>1.a Ventas</v>
      </c>
      <c r="N361" s="28" t="str">
        <f>VLOOKUP(Tabla_Gtos_Ingresos7[[#This Row],[Grupo 1]],Tabla3[],10,FALSE)</f>
        <v>I</v>
      </c>
      <c r="O361" s="28" t="str">
        <f>VLOOKUP(Tabla_Gtos_Ingresos7[[#This Row],[Grupo 1]],Tabla3[],6,FALSE)</f>
        <v>Explotación</v>
      </c>
      <c r="P361" s="28">
        <f>VLOOKUP(Tabla_Gtos_Ingresos7[[#This Row],[Grupo 1]],Tabla3[],2,FALSE)</f>
        <v>1</v>
      </c>
      <c r="Q361" s="29" t="str">
        <f>VLOOKUP(Tabla_Gtos_Ingresos7[[#This Row],[3 digitos]],PGC_Gtos_e_Ingresos[],2,FALSE)</f>
        <v xml:space="preserve"> Ventas de mercaderías</v>
      </c>
      <c r="R361" s="30" t="str">
        <f>Tabla_Gtos_Ingresos7[[#This Row],[3 digitos]]&amp;"/"&amp;Tabla_Gtos_Ingresos7[[#This Row],[Nombre cuenta]]</f>
        <v>700/ Ventas de mercaderías</v>
      </c>
      <c r="S361" s="30">
        <f>YEAR(Tabla_Gtos_Ingresos7[[#This Row],[Fecha]])</f>
        <v>2010</v>
      </c>
      <c r="T361" s="27">
        <f>MONTH(Tabla_Gtos_Ingresos7[[#This Row],[Fecha]])</f>
        <v>3</v>
      </c>
      <c r="U361" s="30">
        <f>ROUNDUP(MONTH(Tabla_Gtos_Ingresos7[[#This Row],[Fecha]])/3, 0)</f>
        <v>1</v>
      </c>
      <c r="V361" s="30">
        <f>(Tabla_Gtos_Ingresos7[[#This Row],[Factor]]*Tabla_Gtos_Ingresos7[[#This Row],[Haber]])+(Tabla_Gtos_Ingresos7[[#This Row],[Factor]]*Tabla_Gtos_Ingresos7[[#This Row],[Debe]])</f>
        <v>186.34</v>
      </c>
      <c r="W361" s="30">
        <f>VLOOKUP(Tabla_Gtos_Ingresos7[[#This Row],[3 digitos]],PGC_Gtos_e_Ingresos[],3,FALSE)</f>
        <v>1</v>
      </c>
    </row>
    <row r="362" spans="1:23" x14ac:dyDescent="0.2">
      <c r="A362" s="1">
        <v>520</v>
      </c>
      <c r="B362" s="12">
        <v>40265</v>
      </c>
      <c r="C362" s="14">
        <v>70000056</v>
      </c>
      <c r="D362" s="1" t="s">
        <v>38</v>
      </c>
      <c r="E362" s="1" t="s">
        <v>692</v>
      </c>
      <c r="F362" s="11">
        <v>0</v>
      </c>
      <c r="G362" s="11">
        <v>60.6</v>
      </c>
      <c r="H362" s="26" t="str">
        <f>MID(Tabla_Gtos_Ingresos7[[#This Row],[Subcuenta]],1,4)</f>
        <v>7000</v>
      </c>
      <c r="I362" s="27">
        <f>VALUE(MID(Tabla_Gtos_Ingresos7[[#This Row],[4 digitos]],1,3))</f>
        <v>700</v>
      </c>
      <c r="J362" s="27">
        <f>VALUE(MID(Tabla_Gtos_Ingresos7[[#This Row],[3 digitos]],1,2))</f>
        <v>70</v>
      </c>
      <c r="K362" s="28" t="str">
        <f>VLOOKUP(Tabla_Gtos_Ingresos7[[#This Row],[3 digitos]],PGC_Gtos_e_Ingresos[],4,FALSE)</f>
        <v>1a</v>
      </c>
      <c r="L362" s="30" t="str">
        <f>VLOOKUP(Tabla_Gtos_Ingresos7[[#This Row],[Grupo 1]],Tabla3[],4,FALSE)</f>
        <v>1. Importe Neto Cifra de Negocios</v>
      </c>
      <c r="M362" s="30" t="str">
        <f>VLOOKUP(Tabla_Gtos_Ingresos7[[#This Row],[Grupo 1]],Tabla3[],5,FALSE)</f>
        <v>1.a Ventas</v>
      </c>
      <c r="N362" s="28" t="str">
        <f>VLOOKUP(Tabla_Gtos_Ingresos7[[#This Row],[Grupo 1]],Tabla3[],10,FALSE)</f>
        <v>I</v>
      </c>
      <c r="O362" s="28" t="str">
        <f>VLOOKUP(Tabla_Gtos_Ingresos7[[#This Row],[Grupo 1]],Tabla3[],6,FALSE)</f>
        <v>Explotación</v>
      </c>
      <c r="P362" s="28">
        <f>VLOOKUP(Tabla_Gtos_Ingresos7[[#This Row],[Grupo 1]],Tabla3[],2,FALSE)</f>
        <v>1</v>
      </c>
      <c r="Q362" s="29" t="str">
        <f>VLOOKUP(Tabla_Gtos_Ingresos7[[#This Row],[3 digitos]],PGC_Gtos_e_Ingresos[],2,FALSE)</f>
        <v xml:space="preserve"> Ventas de mercaderías</v>
      </c>
      <c r="R362" s="30" t="str">
        <f>Tabla_Gtos_Ingresos7[[#This Row],[3 digitos]]&amp;"/"&amp;Tabla_Gtos_Ingresos7[[#This Row],[Nombre cuenta]]</f>
        <v>700/ Ventas de mercaderías</v>
      </c>
      <c r="S362" s="30">
        <f>YEAR(Tabla_Gtos_Ingresos7[[#This Row],[Fecha]])</f>
        <v>2010</v>
      </c>
      <c r="T362" s="27">
        <f>MONTH(Tabla_Gtos_Ingresos7[[#This Row],[Fecha]])</f>
        <v>3</v>
      </c>
      <c r="U362" s="30">
        <f>ROUNDUP(MONTH(Tabla_Gtos_Ingresos7[[#This Row],[Fecha]])/3, 0)</f>
        <v>1</v>
      </c>
      <c r="V362" s="30">
        <f>(Tabla_Gtos_Ingresos7[[#This Row],[Factor]]*Tabla_Gtos_Ingresos7[[#This Row],[Haber]])+(Tabla_Gtos_Ingresos7[[#This Row],[Factor]]*Tabla_Gtos_Ingresos7[[#This Row],[Debe]])</f>
        <v>60.6</v>
      </c>
      <c r="W362" s="30">
        <f>VLOOKUP(Tabla_Gtos_Ingresos7[[#This Row],[3 digitos]],PGC_Gtos_e_Ingresos[],3,FALSE)</f>
        <v>1</v>
      </c>
    </row>
    <row r="363" spans="1:23" x14ac:dyDescent="0.2">
      <c r="A363" s="1">
        <v>729</v>
      </c>
      <c r="B363" s="12">
        <v>40296</v>
      </c>
      <c r="C363" s="14">
        <v>62900003</v>
      </c>
      <c r="D363" s="1" t="s">
        <v>21</v>
      </c>
      <c r="E363" s="1" t="s">
        <v>512</v>
      </c>
      <c r="F363" s="11">
        <v>180</v>
      </c>
      <c r="G363" s="11">
        <v>0</v>
      </c>
      <c r="H363" s="26" t="str">
        <f>MID(Tabla_Gtos_Ingresos7[[#This Row],[Subcuenta]],1,4)</f>
        <v>6290</v>
      </c>
      <c r="I363" s="27">
        <f>VALUE(MID(Tabla_Gtos_Ingresos7[[#This Row],[4 digitos]],1,3))</f>
        <v>629</v>
      </c>
      <c r="J363" s="27">
        <f>VALUE(MID(Tabla_Gtos_Ingresos7[[#This Row],[3 digitos]],1,2))</f>
        <v>62</v>
      </c>
      <c r="K363" s="28" t="str">
        <f>VLOOKUP(Tabla_Gtos_Ingresos7[[#This Row],[3 digitos]],PGC_Gtos_e_Ingresos[],4,FALSE)</f>
        <v>7.a</v>
      </c>
      <c r="L363" s="30" t="str">
        <f>VLOOKUP(Tabla_Gtos_Ingresos7[[#This Row],[Grupo 1]],Tabla3[],4,FALSE)</f>
        <v>7. Otros Gastos de Explotación</v>
      </c>
      <c r="M363" s="30" t="str">
        <f>VLOOKUP(Tabla_Gtos_Ingresos7[[#This Row],[Grupo 1]],Tabla3[],5,FALSE)</f>
        <v>7.a Servicios Exteriores</v>
      </c>
      <c r="N363" s="28" t="str">
        <f>VLOOKUP(Tabla_Gtos_Ingresos7[[#This Row],[Grupo 1]],Tabla3[],10,FALSE)</f>
        <v>G</v>
      </c>
      <c r="O363" s="28" t="str">
        <f>VLOOKUP(Tabla_Gtos_Ingresos7[[#This Row],[Grupo 1]],Tabla3[],6,FALSE)</f>
        <v>Explotación</v>
      </c>
      <c r="P363" s="28">
        <f>VLOOKUP(Tabla_Gtos_Ingresos7[[#This Row],[Grupo 1]],Tabla3[],2,FALSE)</f>
        <v>7</v>
      </c>
      <c r="Q363" s="29" t="str">
        <f>VLOOKUP(Tabla_Gtos_Ingresos7[[#This Row],[3 digitos]],PGC_Gtos_e_Ingresos[],2,FALSE)</f>
        <v xml:space="preserve"> Otros servicios</v>
      </c>
      <c r="R363" s="30" t="str">
        <f>Tabla_Gtos_Ingresos7[[#This Row],[3 digitos]]&amp;"/"&amp;Tabla_Gtos_Ingresos7[[#This Row],[Nombre cuenta]]</f>
        <v>629/ Otros servicios</v>
      </c>
      <c r="S363" s="30">
        <f>YEAR(Tabla_Gtos_Ingresos7[[#This Row],[Fecha]])</f>
        <v>2010</v>
      </c>
      <c r="T363" s="27">
        <f>MONTH(Tabla_Gtos_Ingresos7[[#This Row],[Fecha]])</f>
        <v>4</v>
      </c>
      <c r="U363" s="30">
        <f>ROUNDUP(MONTH(Tabla_Gtos_Ingresos7[[#This Row],[Fecha]])/3, 0)</f>
        <v>2</v>
      </c>
      <c r="V363" s="30">
        <f>(Tabla_Gtos_Ingresos7[[#This Row],[Factor]]*Tabla_Gtos_Ingresos7[[#This Row],[Haber]])+(Tabla_Gtos_Ingresos7[[#This Row],[Factor]]*Tabla_Gtos_Ingresos7[[#This Row],[Debe]])</f>
        <v>-180</v>
      </c>
      <c r="W363" s="30">
        <f>VLOOKUP(Tabla_Gtos_Ingresos7[[#This Row],[3 digitos]],PGC_Gtos_e_Ingresos[],3,FALSE)</f>
        <v>-1</v>
      </c>
    </row>
    <row r="364" spans="1:23" x14ac:dyDescent="0.2">
      <c r="A364" s="1">
        <v>1018</v>
      </c>
      <c r="B364" s="12">
        <v>40326</v>
      </c>
      <c r="C364" s="14">
        <v>62200030</v>
      </c>
      <c r="D364" s="1" t="s">
        <v>14</v>
      </c>
      <c r="E364" s="1" t="s">
        <v>384</v>
      </c>
      <c r="F364" s="11">
        <v>240.48</v>
      </c>
      <c r="G364" s="11">
        <v>0</v>
      </c>
      <c r="H364" s="26" t="str">
        <f>MID(Tabla_Gtos_Ingresos7[[#This Row],[Subcuenta]],1,4)</f>
        <v>6220</v>
      </c>
      <c r="I364" s="27">
        <f>VALUE(MID(Tabla_Gtos_Ingresos7[[#This Row],[4 digitos]],1,3))</f>
        <v>622</v>
      </c>
      <c r="J364" s="27">
        <f>VALUE(MID(Tabla_Gtos_Ingresos7[[#This Row],[3 digitos]],1,2))</f>
        <v>62</v>
      </c>
      <c r="K364" s="28" t="str">
        <f>VLOOKUP(Tabla_Gtos_Ingresos7[[#This Row],[3 digitos]],PGC_Gtos_e_Ingresos[],4,FALSE)</f>
        <v>7.a</v>
      </c>
      <c r="L364" s="30" t="str">
        <f>VLOOKUP(Tabla_Gtos_Ingresos7[[#This Row],[Grupo 1]],Tabla3[],4,FALSE)</f>
        <v>7. Otros Gastos de Explotación</v>
      </c>
      <c r="M364" s="30" t="str">
        <f>VLOOKUP(Tabla_Gtos_Ingresos7[[#This Row],[Grupo 1]],Tabla3[],5,FALSE)</f>
        <v>7.a Servicios Exteriores</v>
      </c>
      <c r="N364" s="28" t="str">
        <f>VLOOKUP(Tabla_Gtos_Ingresos7[[#This Row],[Grupo 1]],Tabla3[],10,FALSE)</f>
        <v>G</v>
      </c>
      <c r="O364" s="28" t="str">
        <f>VLOOKUP(Tabla_Gtos_Ingresos7[[#This Row],[Grupo 1]],Tabla3[],6,FALSE)</f>
        <v>Explotación</v>
      </c>
      <c r="P364" s="28">
        <f>VLOOKUP(Tabla_Gtos_Ingresos7[[#This Row],[Grupo 1]],Tabla3[],2,FALSE)</f>
        <v>7</v>
      </c>
      <c r="Q364" s="29" t="str">
        <f>VLOOKUP(Tabla_Gtos_Ingresos7[[#This Row],[3 digitos]],PGC_Gtos_e_Ingresos[],2,FALSE)</f>
        <v xml:space="preserve"> Reparaciones y conservación</v>
      </c>
      <c r="R364" s="30" t="str">
        <f>Tabla_Gtos_Ingresos7[[#This Row],[3 digitos]]&amp;"/"&amp;Tabla_Gtos_Ingresos7[[#This Row],[Nombre cuenta]]</f>
        <v>622/ Reparaciones y conservación</v>
      </c>
      <c r="S364" s="30">
        <f>YEAR(Tabla_Gtos_Ingresos7[[#This Row],[Fecha]])</f>
        <v>2010</v>
      </c>
      <c r="T364" s="27">
        <f>MONTH(Tabla_Gtos_Ingresos7[[#This Row],[Fecha]])</f>
        <v>5</v>
      </c>
      <c r="U364" s="30">
        <f>ROUNDUP(MONTH(Tabla_Gtos_Ingresos7[[#This Row],[Fecha]])/3, 0)</f>
        <v>2</v>
      </c>
      <c r="V364" s="30">
        <f>(Tabla_Gtos_Ingresos7[[#This Row],[Factor]]*Tabla_Gtos_Ingresos7[[#This Row],[Haber]])+(Tabla_Gtos_Ingresos7[[#This Row],[Factor]]*Tabla_Gtos_Ingresos7[[#This Row],[Debe]])</f>
        <v>-240.48</v>
      </c>
      <c r="W364" s="30">
        <f>VLOOKUP(Tabla_Gtos_Ingresos7[[#This Row],[3 digitos]],PGC_Gtos_e_Ingresos[],3,FALSE)</f>
        <v>-1</v>
      </c>
    </row>
    <row r="365" spans="1:23" x14ac:dyDescent="0.2">
      <c r="A365" s="1">
        <v>1615</v>
      </c>
      <c r="B365" s="12">
        <v>40387</v>
      </c>
      <c r="C365" s="14">
        <v>70000138</v>
      </c>
      <c r="D365" s="1" t="s">
        <v>38</v>
      </c>
      <c r="E365" s="1" t="s">
        <v>577</v>
      </c>
      <c r="F365" s="11">
        <v>0</v>
      </c>
      <c r="G365" s="11">
        <v>41.69</v>
      </c>
      <c r="H365" s="26" t="str">
        <f>MID(Tabla_Gtos_Ingresos7[[#This Row],[Subcuenta]],1,4)</f>
        <v>7000</v>
      </c>
      <c r="I365" s="27">
        <f>VALUE(MID(Tabla_Gtos_Ingresos7[[#This Row],[4 digitos]],1,3))</f>
        <v>700</v>
      </c>
      <c r="J365" s="27">
        <f>VALUE(MID(Tabla_Gtos_Ingresos7[[#This Row],[3 digitos]],1,2))</f>
        <v>70</v>
      </c>
      <c r="K365" s="28" t="str">
        <f>VLOOKUP(Tabla_Gtos_Ingresos7[[#This Row],[3 digitos]],PGC_Gtos_e_Ingresos[],4,FALSE)</f>
        <v>1a</v>
      </c>
      <c r="L365" s="30" t="str">
        <f>VLOOKUP(Tabla_Gtos_Ingresos7[[#This Row],[Grupo 1]],Tabla3[],4,FALSE)</f>
        <v>1. Importe Neto Cifra de Negocios</v>
      </c>
      <c r="M365" s="30" t="str">
        <f>VLOOKUP(Tabla_Gtos_Ingresos7[[#This Row],[Grupo 1]],Tabla3[],5,FALSE)</f>
        <v>1.a Ventas</v>
      </c>
      <c r="N365" s="28" t="str">
        <f>VLOOKUP(Tabla_Gtos_Ingresos7[[#This Row],[Grupo 1]],Tabla3[],10,FALSE)</f>
        <v>I</v>
      </c>
      <c r="O365" s="28" t="str">
        <f>VLOOKUP(Tabla_Gtos_Ingresos7[[#This Row],[Grupo 1]],Tabla3[],6,FALSE)</f>
        <v>Explotación</v>
      </c>
      <c r="P365" s="28">
        <f>VLOOKUP(Tabla_Gtos_Ingresos7[[#This Row],[Grupo 1]],Tabla3[],2,FALSE)</f>
        <v>1</v>
      </c>
      <c r="Q365" s="29" t="str">
        <f>VLOOKUP(Tabla_Gtos_Ingresos7[[#This Row],[3 digitos]],PGC_Gtos_e_Ingresos[],2,FALSE)</f>
        <v xml:space="preserve"> Ventas de mercaderías</v>
      </c>
      <c r="R365" s="30" t="str">
        <f>Tabla_Gtos_Ingresos7[[#This Row],[3 digitos]]&amp;"/"&amp;Tabla_Gtos_Ingresos7[[#This Row],[Nombre cuenta]]</f>
        <v>700/ Ventas de mercaderías</v>
      </c>
      <c r="S365" s="30">
        <f>YEAR(Tabla_Gtos_Ingresos7[[#This Row],[Fecha]])</f>
        <v>2010</v>
      </c>
      <c r="T365" s="27">
        <f>MONTH(Tabla_Gtos_Ingresos7[[#This Row],[Fecha]])</f>
        <v>7</v>
      </c>
      <c r="U365" s="30">
        <f>ROUNDUP(MONTH(Tabla_Gtos_Ingresos7[[#This Row],[Fecha]])/3, 0)</f>
        <v>3</v>
      </c>
      <c r="V365" s="30">
        <f>(Tabla_Gtos_Ingresos7[[#This Row],[Factor]]*Tabla_Gtos_Ingresos7[[#This Row],[Haber]])+(Tabla_Gtos_Ingresos7[[#This Row],[Factor]]*Tabla_Gtos_Ingresos7[[#This Row],[Debe]])</f>
        <v>41.69</v>
      </c>
      <c r="W365" s="30">
        <f>VLOOKUP(Tabla_Gtos_Ingresos7[[#This Row],[3 digitos]],PGC_Gtos_e_Ingresos[],3,FALSE)</f>
        <v>1</v>
      </c>
    </row>
    <row r="366" spans="1:23" x14ac:dyDescent="0.2">
      <c r="A366" s="1">
        <v>1890</v>
      </c>
      <c r="B366" s="12">
        <v>40418</v>
      </c>
      <c r="C366" s="14">
        <v>62600000</v>
      </c>
      <c r="D366" s="1" t="s">
        <v>17</v>
      </c>
      <c r="E366" s="1" t="s">
        <v>345</v>
      </c>
      <c r="F366" s="11">
        <v>152.80000000000001</v>
      </c>
      <c r="G366" s="11">
        <v>0</v>
      </c>
      <c r="H366" s="26" t="str">
        <f>MID(Tabla_Gtos_Ingresos7[[#This Row],[Subcuenta]],1,4)</f>
        <v>6260</v>
      </c>
      <c r="I366" s="27">
        <f>VALUE(MID(Tabla_Gtos_Ingresos7[[#This Row],[4 digitos]],1,3))</f>
        <v>626</v>
      </c>
      <c r="J366" s="27">
        <f>VALUE(MID(Tabla_Gtos_Ingresos7[[#This Row],[3 digitos]],1,2))</f>
        <v>62</v>
      </c>
      <c r="K366" s="28" t="str">
        <f>VLOOKUP(Tabla_Gtos_Ingresos7[[#This Row],[3 digitos]],PGC_Gtos_e_Ingresos[],4,FALSE)</f>
        <v>7.a</v>
      </c>
      <c r="L366" s="30" t="str">
        <f>VLOOKUP(Tabla_Gtos_Ingresos7[[#This Row],[Grupo 1]],Tabla3[],4,FALSE)</f>
        <v>7. Otros Gastos de Explotación</v>
      </c>
      <c r="M366" s="30" t="str">
        <f>VLOOKUP(Tabla_Gtos_Ingresos7[[#This Row],[Grupo 1]],Tabla3[],5,FALSE)</f>
        <v>7.a Servicios Exteriores</v>
      </c>
      <c r="N366" s="28" t="str">
        <f>VLOOKUP(Tabla_Gtos_Ingresos7[[#This Row],[Grupo 1]],Tabla3[],10,FALSE)</f>
        <v>G</v>
      </c>
      <c r="O366" s="28" t="str">
        <f>VLOOKUP(Tabla_Gtos_Ingresos7[[#This Row],[Grupo 1]],Tabla3[],6,FALSE)</f>
        <v>Explotación</v>
      </c>
      <c r="P366" s="28">
        <f>VLOOKUP(Tabla_Gtos_Ingresos7[[#This Row],[Grupo 1]],Tabla3[],2,FALSE)</f>
        <v>7</v>
      </c>
      <c r="Q366" s="29" t="str">
        <f>VLOOKUP(Tabla_Gtos_Ingresos7[[#This Row],[3 digitos]],PGC_Gtos_e_Ingresos[],2,FALSE)</f>
        <v xml:space="preserve"> Servicios bancarios y similares</v>
      </c>
      <c r="R366" s="30" t="str">
        <f>Tabla_Gtos_Ingresos7[[#This Row],[3 digitos]]&amp;"/"&amp;Tabla_Gtos_Ingresos7[[#This Row],[Nombre cuenta]]</f>
        <v>626/ Servicios bancarios y similares</v>
      </c>
      <c r="S366" s="30">
        <f>YEAR(Tabla_Gtos_Ingresos7[[#This Row],[Fecha]])</f>
        <v>2010</v>
      </c>
      <c r="T366" s="27">
        <f>MONTH(Tabla_Gtos_Ingresos7[[#This Row],[Fecha]])</f>
        <v>8</v>
      </c>
      <c r="U366" s="30">
        <f>ROUNDUP(MONTH(Tabla_Gtos_Ingresos7[[#This Row],[Fecha]])/3, 0)</f>
        <v>3</v>
      </c>
      <c r="V366" s="30">
        <f>(Tabla_Gtos_Ingresos7[[#This Row],[Factor]]*Tabla_Gtos_Ingresos7[[#This Row],[Haber]])+(Tabla_Gtos_Ingresos7[[#This Row],[Factor]]*Tabla_Gtos_Ingresos7[[#This Row],[Debe]])</f>
        <v>-152.80000000000001</v>
      </c>
      <c r="W366" s="30">
        <f>VLOOKUP(Tabla_Gtos_Ingresos7[[#This Row],[3 digitos]],PGC_Gtos_e_Ingresos[],3,FALSE)</f>
        <v>-1</v>
      </c>
    </row>
    <row r="367" spans="1:23" x14ac:dyDescent="0.2">
      <c r="A367" s="1">
        <v>2472</v>
      </c>
      <c r="B367" s="12">
        <v>40479</v>
      </c>
      <c r="C367" s="14">
        <v>60700016</v>
      </c>
      <c r="D367" s="1" t="s">
        <v>11</v>
      </c>
      <c r="E367" s="1" t="s">
        <v>335</v>
      </c>
      <c r="F367" s="11">
        <v>12270</v>
      </c>
      <c r="G367" s="11">
        <v>0</v>
      </c>
      <c r="H367" s="26" t="str">
        <f>MID(Tabla_Gtos_Ingresos7[[#This Row],[Subcuenta]],1,4)</f>
        <v>6070</v>
      </c>
      <c r="I367" s="27">
        <f>VALUE(MID(Tabla_Gtos_Ingresos7[[#This Row],[4 digitos]],1,3))</f>
        <v>607</v>
      </c>
      <c r="J367" s="27">
        <f>VALUE(MID(Tabla_Gtos_Ingresos7[[#This Row],[3 digitos]],1,2))</f>
        <v>60</v>
      </c>
      <c r="K367" s="28" t="str">
        <f>VLOOKUP(Tabla_Gtos_Ingresos7[[#This Row],[3 digitos]],PGC_Gtos_e_Ingresos[],4,FALSE)</f>
        <v>4.c</v>
      </c>
      <c r="L367" s="30" t="str">
        <f>VLOOKUP(Tabla_Gtos_Ingresos7[[#This Row],[Grupo 1]],Tabla3[],4,FALSE)</f>
        <v>4. Aprovisionamientos</v>
      </c>
      <c r="M367" s="30" t="str">
        <f>VLOOKUP(Tabla_Gtos_Ingresos7[[#This Row],[Grupo 1]],Tabla3[],5,FALSE)</f>
        <v>4.c Trabajos Realizados por Otras Empresas</v>
      </c>
      <c r="N367" s="28" t="str">
        <f>VLOOKUP(Tabla_Gtos_Ingresos7[[#This Row],[Grupo 1]],Tabla3[],10,FALSE)</f>
        <v>G</v>
      </c>
      <c r="O367" s="28" t="str">
        <f>VLOOKUP(Tabla_Gtos_Ingresos7[[#This Row],[Grupo 1]],Tabla3[],6,FALSE)</f>
        <v>Explotación</v>
      </c>
      <c r="P367" s="28">
        <f>VLOOKUP(Tabla_Gtos_Ingresos7[[#This Row],[Grupo 1]],Tabla3[],2,FALSE)</f>
        <v>4</v>
      </c>
      <c r="Q367" s="29" t="str">
        <f>VLOOKUP(Tabla_Gtos_Ingresos7[[#This Row],[3 digitos]],PGC_Gtos_e_Ingresos[],2,FALSE)</f>
        <v xml:space="preserve"> Trabajos realizados por otras empresas</v>
      </c>
      <c r="R367" s="30" t="str">
        <f>Tabla_Gtos_Ingresos7[[#This Row],[3 digitos]]&amp;"/"&amp;Tabla_Gtos_Ingresos7[[#This Row],[Nombre cuenta]]</f>
        <v>607/ Trabajos realizados por otras empresas</v>
      </c>
      <c r="S367" s="30">
        <f>YEAR(Tabla_Gtos_Ingresos7[[#This Row],[Fecha]])</f>
        <v>2010</v>
      </c>
      <c r="T367" s="27">
        <f>MONTH(Tabla_Gtos_Ingresos7[[#This Row],[Fecha]])</f>
        <v>10</v>
      </c>
      <c r="U367" s="30">
        <f>ROUNDUP(MONTH(Tabla_Gtos_Ingresos7[[#This Row],[Fecha]])/3, 0)</f>
        <v>4</v>
      </c>
      <c r="V367" s="30">
        <f>(Tabla_Gtos_Ingresos7[[#This Row],[Factor]]*Tabla_Gtos_Ingresos7[[#This Row],[Haber]])+(Tabla_Gtos_Ingresos7[[#This Row],[Factor]]*Tabla_Gtos_Ingresos7[[#This Row],[Debe]])</f>
        <v>-12270</v>
      </c>
      <c r="W367" s="30">
        <f>VLOOKUP(Tabla_Gtos_Ingresos7[[#This Row],[3 digitos]],PGC_Gtos_e_Ingresos[],3,FALSE)</f>
        <v>-1</v>
      </c>
    </row>
    <row r="368" spans="1:23" x14ac:dyDescent="0.2">
      <c r="A368" s="1">
        <v>2474</v>
      </c>
      <c r="B368" s="12">
        <v>40479</v>
      </c>
      <c r="C368" s="14">
        <v>62200067</v>
      </c>
      <c r="D368" s="1" t="s">
        <v>14</v>
      </c>
      <c r="E368" s="1" t="s">
        <v>656</v>
      </c>
      <c r="F368" s="11">
        <v>656.81</v>
      </c>
      <c r="G368" s="11">
        <v>0</v>
      </c>
      <c r="H368" s="26" t="str">
        <f>MID(Tabla_Gtos_Ingresos7[[#This Row],[Subcuenta]],1,4)</f>
        <v>6220</v>
      </c>
      <c r="I368" s="27">
        <f>VALUE(MID(Tabla_Gtos_Ingresos7[[#This Row],[4 digitos]],1,3))</f>
        <v>622</v>
      </c>
      <c r="J368" s="27">
        <f>VALUE(MID(Tabla_Gtos_Ingresos7[[#This Row],[3 digitos]],1,2))</f>
        <v>62</v>
      </c>
      <c r="K368" s="28" t="str">
        <f>VLOOKUP(Tabla_Gtos_Ingresos7[[#This Row],[3 digitos]],PGC_Gtos_e_Ingresos[],4,FALSE)</f>
        <v>7.a</v>
      </c>
      <c r="L368" s="30" t="str">
        <f>VLOOKUP(Tabla_Gtos_Ingresos7[[#This Row],[Grupo 1]],Tabla3[],4,FALSE)</f>
        <v>7. Otros Gastos de Explotación</v>
      </c>
      <c r="M368" s="30" t="str">
        <f>VLOOKUP(Tabla_Gtos_Ingresos7[[#This Row],[Grupo 1]],Tabla3[],5,FALSE)</f>
        <v>7.a Servicios Exteriores</v>
      </c>
      <c r="N368" s="28" t="str">
        <f>VLOOKUP(Tabla_Gtos_Ingresos7[[#This Row],[Grupo 1]],Tabla3[],10,FALSE)</f>
        <v>G</v>
      </c>
      <c r="O368" s="28" t="str">
        <f>VLOOKUP(Tabla_Gtos_Ingresos7[[#This Row],[Grupo 1]],Tabla3[],6,FALSE)</f>
        <v>Explotación</v>
      </c>
      <c r="P368" s="28">
        <f>VLOOKUP(Tabla_Gtos_Ingresos7[[#This Row],[Grupo 1]],Tabla3[],2,FALSE)</f>
        <v>7</v>
      </c>
      <c r="Q368" s="29" t="str">
        <f>VLOOKUP(Tabla_Gtos_Ingresos7[[#This Row],[3 digitos]],PGC_Gtos_e_Ingresos[],2,FALSE)</f>
        <v xml:space="preserve"> Reparaciones y conservación</v>
      </c>
      <c r="R368" s="30" t="str">
        <f>Tabla_Gtos_Ingresos7[[#This Row],[3 digitos]]&amp;"/"&amp;Tabla_Gtos_Ingresos7[[#This Row],[Nombre cuenta]]</f>
        <v>622/ Reparaciones y conservación</v>
      </c>
      <c r="S368" s="30">
        <f>YEAR(Tabla_Gtos_Ingresos7[[#This Row],[Fecha]])</f>
        <v>2010</v>
      </c>
      <c r="T368" s="27">
        <f>MONTH(Tabla_Gtos_Ingresos7[[#This Row],[Fecha]])</f>
        <v>10</v>
      </c>
      <c r="U368" s="30">
        <f>ROUNDUP(MONTH(Tabla_Gtos_Ingresos7[[#This Row],[Fecha]])/3, 0)</f>
        <v>4</v>
      </c>
      <c r="V368" s="30">
        <f>(Tabla_Gtos_Ingresos7[[#This Row],[Factor]]*Tabla_Gtos_Ingresos7[[#This Row],[Haber]])+(Tabla_Gtos_Ingresos7[[#This Row],[Factor]]*Tabla_Gtos_Ingresos7[[#This Row],[Debe]])</f>
        <v>-656.81</v>
      </c>
      <c r="W368" s="30">
        <f>VLOOKUP(Tabla_Gtos_Ingresos7[[#This Row],[3 digitos]],PGC_Gtos_e_Ingresos[],3,FALSE)</f>
        <v>-1</v>
      </c>
    </row>
    <row r="369" spans="1:23" x14ac:dyDescent="0.2">
      <c r="A369" s="1">
        <v>2430</v>
      </c>
      <c r="B369" s="12">
        <v>40479</v>
      </c>
      <c r="C369" s="14">
        <v>62400040</v>
      </c>
      <c r="D369" s="1" t="s">
        <v>16</v>
      </c>
      <c r="E369" s="1" t="s">
        <v>391</v>
      </c>
      <c r="F369" s="11">
        <v>280</v>
      </c>
      <c r="G369" s="11">
        <v>0</v>
      </c>
      <c r="H369" s="26" t="str">
        <f>MID(Tabla_Gtos_Ingresos7[[#This Row],[Subcuenta]],1,4)</f>
        <v>6240</v>
      </c>
      <c r="I369" s="27">
        <f>VALUE(MID(Tabla_Gtos_Ingresos7[[#This Row],[4 digitos]],1,3))</f>
        <v>624</v>
      </c>
      <c r="J369" s="27">
        <f>VALUE(MID(Tabla_Gtos_Ingresos7[[#This Row],[3 digitos]],1,2))</f>
        <v>62</v>
      </c>
      <c r="K369" s="28" t="str">
        <f>VLOOKUP(Tabla_Gtos_Ingresos7[[#This Row],[3 digitos]],PGC_Gtos_e_Ingresos[],4,FALSE)</f>
        <v>7.a</v>
      </c>
      <c r="L369" s="30" t="str">
        <f>VLOOKUP(Tabla_Gtos_Ingresos7[[#This Row],[Grupo 1]],Tabla3[],4,FALSE)</f>
        <v>7. Otros Gastos de Explotación</v>
      </c>
      <c r="M369" s="30" t="str">
        <f>VLOOKUP(Tabla_Gtos_Ingresos7[[#This Row],[Grupo 1]],Tabla3[],5,FALSE)</f>
        <v>7.a Servicios Exteriores</v>
      </c>
      <c r="N369" s="28" t="str">
        <f>VLOOKUP(Tabla_Gtos_Ingresos7[[#This Row],[Grupo 1]],Tabla3[],10,FALSE)</f>
        <v>G</v>
      </c>
      <c r="O369" s="28" t="str">
        <f>VLOOKUP(Tabla_Gtos_Ingresos7[[#This Row],[Grupo 1]],Tabla3[],6,FALSE)</f>
        <v>Explotación</v>
      </c>
      <c r="P369" s="28">
        <f>VLOOKUP(Tabla_Gtos_Ingresos7[[#This Row],[Grupo 1]],Tabla3[],2,FALSE)</f>
        <v>7</v>
      </c>
      <c r="Q369" s="29" t="str">
        <f>VLOOKUP(Tabla_Gtos_Ingresos7[[#This Row],[3 digitos]],PGC_Gtos_e_Ingresos[],2,FALSE)</f>
        <v xml:space="preserve"> Transportes</v>
      </c>
      <c r="R369" s="30" t="str">
        <f>Tabla_Gtos_Ingresos7[[#This Row],[3 digitos]]&amp;"/"&amp;Tabla_Gtos_Ingresos7[[#This Row],[Nombre cuenta]]</f>
        <v>624/ Transportes</v>
      </c>
      <c r="S369" s="30">
        <f>YEAR(Tabla_Gtos_Ingresos7[[#This Row],[Fecha]])</f>
        <v>2010</v>
      </c>
      <c r="T369" s="27">
        <f>MONTH(Tabla_Gtos_Ingresos7[[#This Row],[Fecha]])</f>
        <v>10</v>
      </c>
      <c r="U369" s="30">
        <f>ROUNDUP(MONTH(Tabla_Gtos_Ingresos7[[#This Row],[Fecha]])/3, 0)</f>
        <v>4</v>
      </c>
      <c r="V369" s="30">
        <f>(Tabla_Gtos_Ingresos7[[#This Row],[Factor]]*Tabla_Gtos_Ingresos7[[#This Row],[Haber]])+(Tabla_Gtos_Ingresos7[[#This Row],[Factor]]*Tabla_Gtos_Ingresos7[[#This Row],[Debe]])</f>
        <v>-280</v>
      </c>
      <c r="W369" s="30">
        <f>VLOOKUP(Tabla_Gtos_Ingresos7[[#This Row],[3 digitos]],PGC_Gtos_e_Ingresos[],3,FALSE)</f>
        <v>-1</v>
      </c>
    </row>
    <row r="370" spans="1:23" x14ac:dyDescent="0.2">
      <c r="A370" s="1">
        <v>2431</v>
      </c>
      <c r="B370" s="12">
        <v>40479</v>
      </c>
      <c r="C370" s="14">
        <v>70000187</v>
      </c>
      <c r="D370" s="1" t="s">
        <v>38</v>
      </c>
      <c r="E370" s="1" t="s">
        <v>555</v>
      </c>
      <c r="F370" s="11">
        <v>0</v>
      </c>
      <c r="G370" s="11">
        <v>9.85</v>
      </c>
      <c r="H370" s="26" t="str">
        <f>MID(Tabla_Gtos_Ingresos7[[#This Row],[Subcuenta]],1,4)</f>
        <v>7000</v>
      </c>
      <c r="I370" s="27">
        <f>VALUE(MID(Tabla_Gtos_Ingresos7[[#This Row],[4 digitos]],1,3))</f>
        <v>700</v>
      </c>
      <c r="J370" s="27">
        <f>VALUE(MID(Tabla_Gtos_Ingresos7[[#This Row],[3 digitos]],1,2))</f>
        <v>70</v>
      </c>
      <c r="K370" s="28" t="str">
        <f>VLOOKUP(Tabla_Gtos_Ingresos7[[#This Row],[3 digitos]],PGC_Gtos_e_Ingresos[],4,FALSE)</f>
        <v>1a</v>
      </c>
      <c r="L370" s="30" t="str">
        <f>VLOOKUP(Tabla_Gtos_Ingresos7[[#This Row],[Grupo 1]],Tabla3[],4,FALSE)</f>
        <v>1. Importe Neto Cifra de Negocios</v>
      </c>
      <c r="M370" s="30" t="str">
        <f>VLOOKUP(Tabla_Gtos_Ingresos7[[#This Row],[Grupo 1]],Tabla3[],5,FALSE)</f>
        <v>1.a Ventas</v>
      </c>
      <c r="N370" s="28" t="str">
        <f>VLOOKUP(Tabla_Gtos_Ingresos7[[#This Row],[Grupo 1]],Tabla3[],10,FALSE)</f>
        <v>I</v>
      </c>
      <c r="O370" s="28" t="str">
        <f>VLOOKUP(Tabla_Gtos_Ingresos7[[#This Row],[Grupo 1]],Tabla3[],6,FALSE)</f>
        <v>Explotación</v>
      </c>
      <c r="P370" s="28">
        <f>VLOOKUP(Tabla_Gtos_Ingresos7[[#This Row],[Grupo 1]],Tabla3[],2,FALSE)</f>
        <v>1</v>
      </c>
      <c r="Q370" s="29" t="str">
        <f>VLOOKUP(Tabla_Gtos_Ingresos7[[#This Row],[3 digitos]],PGC_Gtos_e_Ingresos[],2,FALSE)</f>
        <v xml:space="preserve"> Ventas de mercaderías</v>
      </c>
      <c r="R370" s="30" t="str">
        <f>Tabla_Gtos_Ingresos7[[#This Row],[3 digitos]]&amp;"/"&amp;Tabla_Gtos_Ingresos7[[#This Row],[Nombre cuenta]]</f>
        <v>700/ Ventas de mercaderías</v>
      </c>
      <c r="S370" s="30">
        <f>YEAR(Tabla_Gtos_Ingresos7[[#This Row],[Fecha]])</f>
        <v>2010</v>
      </c>
      <c r="T370" s="27">
        <f>MONTH(Tabla_Gtos_Ingresos7[[#This Row],[Fecha]])</f>
        <v>10</v>
      </c>
      <c r="U370" s="30">
        <f>ROUNDUP(MONTH(Tabla_Gtos_Ingresos7[[#This Row],[Fecha]])/3, 0)</f>
        <v>4</v>
      </c>
      <c r="V370" s="30">
        <f>(Tabla_Gtos_Ingresos7[[#This Row],[Factor]]*Tabla_Gtos_Ingresos7[[#This Row],[Haber]])+(Tabla_Gtos_Ingresos7[[#This Row],[Factor]]*Tabla_Gtos_Ingresos7[[#This Row],[Debe]])</f>
        <v>9.85</v>
      </c>
      <c r="W370" s="30">
        <f>VLOOKUP(Tabla_Gtos_Ingresos7[[#This Row],[3 digitos]],PGC_Gtos_e_Ingresos[],3,FALSE)</f>
        <v>1</v>
      </c>
    </row>
    <row r="371" spans="1:23" x14ac:dyDescent="0.2">
      <c r="A371" s="1">
        <v>2433</v>
      </c>
      <c r="B371" s="12">
        <v>40479</v>
      </c>
      <c r="C371" s="14">
        <v>70000188</v>
      </c>
      <c r="D371" s="1" t="s">
        <v>38</v>
      </c>
      <c r="E371" s="1" t="s">
        <v>243</v>
      </c>
      <c r="F371" s="11">
        <v>0</v>
      </c>
      <c r="G371" s="11">
        <v>960</v>
      </c>
      <c r="H371" s="26" t="str">
        <f>MID(Tabla_Gtos_Ingresos7[[#This Row],[Subcuenta]],1,4)</f>
        <v>7000</v>
      </c>
      <c r="I371" s="27">
        <f>VALUE(MID(Tabla_Gtos_Ingresos7[[#This Row],[4 digitos]],1,3))</f>
        <v>700</v>
      </c>
      <c r="J371" s="27">
        <f>VALUE(MID(Tabla_Gtos_Ingresos7[[#This Row],[3 digitos]],1,2))</f>
        <v>70</v>
      </c>
      <c r="K371" s="28" t="str">
        <f>VLOOKUP(Tabla_Gtos_Ingresos7[[#This Row],[3 digitos]],PGC_Gtos_e_Ingresos[],4,FALSE)</f>
        <v>1a</v>
      </c>
      <c r="L371" s="30" t="str">
        <f>VLOOKUP(Tabla_Gtos_Ingresos7[[#This Row],[Grupo 1]],Tabla3[],4,FALSE)</f>
        <v>1. Importe Neto Cifra de Negocios</v>
      </c>
      <c r="M371" s="30" t="str">
        <f>VLOOKUP(Tabla_Gtos_Ingresos7[[#This Row],[Grupo 1]],Tabla3[],5,FALSE)</f>
        <v>1.a Ventas</v>
      </c>
      <c r="N371" s="28" t="str">
        <f>VLOOKUP(Tabla_Gtos_Ingresos7[[#This Row],[Grupo 1]],Tabla3[],10,FALSE)</f>
        <v>I</v>
      </c>
      <c r="O371" s="28" t="str">
        <f>VLOOKUP(Tabla_Gtos_Ingresos7[[#This Row],[Grupo 1]],Tabla3[],6,FALSE)</f>
        <v>Explotación</v>
      </c>
      <c r="P371" s="28">
        <f>VLOOKUP(Tabla_Gtos_Ingresos7[[#This Row],[Grupo 1]],Tabla3[],2,FALSE)</f>
        <v>1</v>
      </c>
      <c r="Q371" s="29" t="str">
        <f>VLOOKUP(Tabla_Gtos_Ingresos7[[#This Row],[3 digitos]],PGC_Gtos_e_Ingresos[],2,FALSE)</f>
        <v xml:space="preserve"> Ventas de mercaderías</v>
      </c>
      <c r="R371" s="30" t="str">
        <f>Tabla_Gtos_Ingresos7[[#This Row],[3 digitos]]&amp;"/"&amp;Tabla_Gtos_Ingresos7[[#This Row],[Nombre cuenta]]</f>
        <v>700/ Ventas de mercaderías</v>
      </c>
      <c r="S371" s="30">
        <f>YEAR(Tabla_Gtos_Ingresos7[[#This Row],[Fecha]])</f>
        <v>2010</v>
      </c>
      <c r="T371" s="27">
        <f>MONTH(Tabla_Gtos_Ingresos7[[#This Row],[Fecha]])</f>
        <v>10</v>
      </c>
      <c r="U371" s="30">
        <f>ROUNDUP(MONTH(Tabla_Gtos_Ingresos7[[#This Row],[Fecha]])/3, 0)</f>
        <v>4</v>
      </c>
      <c r="V371" s="30">
        <f>(Tabla_Gtos_Ingresos7[[#This Row],[Factor]]*Tabla_Gtos_Ingresos7[[#This Row],[Haber]])+(Tabla_Gtos_Ingresos7[[#This Row],[Factor]]*Tabla_Gtos_Ingresos7[[#This Row],[Debe]])</f>
        <v>960</v>
      </c>
      <c r="W371" s="30">
        <f>VLOOKUP(Tabla_Gtos_Ingresos7[[#This Row],[3 digitos]],PGC_Gtos_e_Ingresos[],3,FALSE)</f>
        <v>1</v>
      </c>
    </row>
    <row r="372" spans="1:23" x14ac:dyDescent="0.2">
      <c r="A372" s="1">
        <v>2434</v>
      </c>
      <c r="B372" s="12">
        <v>40479</v>
      </c>
      <c r="C372" s="14">
        <v>70000189</v>
      </c>
      <c r="D372" s="1" t="s">
        <v>38</v>
      </c>
      <c r="E372" s="2" t="s">
        <v>587</v>
      </c>
      <c r="F372" s="11">
        <v>0</v>
      </c>
      <c r="G372" s="11">
        <v>2668.34</v>
      </c>
      <c r="H372" s="26" t="str">
        <f>MID(Tabla_Gtos_Ingresos7[[#This Row],[Subcuenta]],1,4)</f>
        <v>7000</v>
      </c>
      <c r="I372" s="27">
        <f>VALUE(MID(Tabla_Gtos_Ingresos7[[#This Row],[4 digitos]],1,3))</f>
        <v>700</v>
      </c>
      <c r="J372" s="27">
        <f>VALUE(MID(Tabla_Gtos_Ingresos7[[#This Row],[3 digitos]],1,2))</f>
        <v>70</v>
      </c>
      <c r="K372" s="28" t="str">
        <f>VLOOKUP(Tabla_Gtos_Ingresos7[[#This Row],[3 digitos]],PGC_Gtos_e_Ingresos[],4,FALSE)</f>
        <v>1a</v>
      </c>
      <c r="L372" s="30" t="str">
        <f>VLOOKUP(Tabla_Gtos_Ingresos7[[#This Row],[Grupo 1]],Tabla3[],4,FALSE)</f>
        <v>1. Importe Neto Cifra de Negocios</v>
      </c>
      <c r="M372" s="30" t="str">
        <f>VLOOKUP(Tabla_Gtos_Ingresos7[[#This Row],[Grupo 1]],Tabla3[],5,FALSE)</f>
        <v>1.a Ventas</v>
      </c>
      <c r="N372" s="28" t="str">
        <f>VLOOKUP(Tabla_Gtos_Ingresos7[[#This Row],[Grupo 1]],Tabla3[],10,FALSE)</f>
        <v>I</v>
      </c>
      <c r="O372" s="28" t="str">
        <f>VLOOKUP(Tabla_Gtos_Ingresos7[[#This Row],[Grupo 1]],Tabla3[],6,FALSE)</f>
        <v>Explotación</v>
      </c>
      <c r="P372" s="28">
        <f>VLOOKUP(Tabla_Gtos_Ingresos7[[#This Row],[Grupo 1]],Tabla3[],2,FALSE)</f>
        <v>1</v>
      </c>
      <c r="Q372" s="29" t="str">
        <f>VLOOKUP(Tabla_Gtos_Ingresos7[[#This Row],[3 digitos]],PGC_Gtos_e_Ingresos[],2,FALSE)</f>
        <v xml:space="preserve"> Ventas de mercaderías</v>
      </c>
      <c r="R372" s="30" t="str">
        <f>Tabla_Gtos_Ingresos7[[#This Row],[3 digitos]]&amp;"/"&amp;Tabla_Gtos_Ingresos7[[#This Row],[Nombre cuenta]]</f>
        <v>700/ Ventas de mercaderías</v>
      </c>
      <c r="S372" s="30">
        <f>YEAR(Tabla_Gtos_Ingresos7[[#This Row],[Fecha]])</f>
        <v>2010</v>
      </c>
      <c r="T372" s="27">
        <f>MONTH(Tabla_Gtos_Ingresos7[[#This Row],[Fecha]])</f>
        <v>10</v>
      </c>
      <c r="U372" s="30">
        <f>ROUNDUP(MONTH(Tabla_Gtos_Ingresos7[[#This Row],[Fecha]])/3, 0)</f>
        <v>4</v>
      </c>
      <c r="V372" s="30">
        <f>(Tabla_Gtos_Ingresos7[[#This Row],[Factor]]*Tabla_Gtos_Ingresos7[[#This Row],[Haber]])+(Tabla_Gtos_Ingresos7[[#This Row],[Factor]]*Tabla_Gtos_Ingresos7[[#This Row],[Debe]])</f>
        <v>2668.34</v>
      </c>
      <c r="W372" s="30">
        <f>VLOOKUP(Tabla_Gtos_Ingresos7[[#This Row],[3 digitos]],PGC_Gtos_e_Ingresos[],3,FALSE)</f>
        <v>1</v>
      </c>
    </row>
    <row r="373" spans="1:23" x14ac:dyDescent="0.2">
      <c r="A373" s="1">
        <v>2435</v>
      </c>
      <c r="B373" s="12">
        <v>40479</v>
      </c>
      <c r="C373" s="14">
        <v>70000190</v>
      </c>
      <c r="D373" s="1" t="s">
        <v>38</v>
      </c>
      <c r="E373" s="1" t="s">
        <v>700</v>
      </c>
      <c r="F373" s="11">
        <v>0</v>
      </c>
      <c r="G373" s="11">
        <v>40.67</v>
      </c>
      <c r="H373" s="26" t="str">
        <f>MID(Tabla_Gtos_Ingresos7[[#This Row],[Subcuenta]],1,4)</f>
        <v>7000</v>
      </c>
      <c r="I373" s="27">
        <f>VALUE(MID(Tabla_Gtos_Ingresos7[[#This Row],[4 digitos]],1,3))</f>
        <v>700</v>
      </c>
      <c r="J373" s="27">
        <f>VALUE(MID(Tabla_Gtos_Ingresos7[[#This Row],[3 digitos]],1,2))</f>
        <v>70</v>
      </c>
      <c r="K373" s="28" t="str">
        <f>VLOOKUP(Tabla_Gtos_Ingresos7[[#This Row],[3 digitos]],PGC_Gtos_e_Ingresos[],4,FALSE)</f>
        <v>1a</v>
      </c>
      <c r="L373" s="30" t="str">
        <f>VLOOKUP(Tabla_Gtos_Ingresos7[[#This Row],[Grupo 1]],Tabla3[],4,FALSE)</f>
        <v>1. Importe Neto Cifra de Negocios</v>
      </c>
      <c r="M373" s="30" t="str">
        <f>VLOOKUP(Tabla_Gtos_Ingresos7[[#This Row],[Grupo 1]],Tabla3[],5,FALSE)</f>
        <v>1.a Ventas</v>
      </c>
      <c r="N373" s="28" t="str">
        <f>VLOOKUP(Tabla_Gtos_Ingresos7[[#This Row],[Grupo 1]],Tabla3[],10,FALSE)</f>
        <v>I</v>
      </c>
      <c r="O373" s="28" t="str">
        <f>VLOOKUP(Tabla_Gtos_Ingresos7[[#This Row],[Grupo 1]],Tabla3[],6,FALSE)</f>
        <v>Explotación</v>
      </c>
      <c r="P373" s="28">
        <f>VLOOKUP(Tabla_Gtos_Ingresos7[[#This Row],[Grupo 1]],Tabla3[],2,FALSE)</f>
        <v>1</v>
      </c>
      <c r="Q373" s="29" t="str">
        <f>VLOOKUP(Tabla_Gtos_Ingresos7[[#This Row],[3 digitos]],PGC_Gtos_e_Ingresos[],2,FALSE)</f>
        <v xml:space="preserve"> Ventas de mercaderías</v>
      </c>
      <c r="R373" s="30" t="str">
        <f>Tabla_Gtos_Ingresos7[[#This Row],[3 digitos]]&amp;"/"&amp;Tabla_Gtos_Ingresos7[[#This Row],[Nombre cuenta]]</f>
        <v>700/ Ventas de mercaderías</v>
      </c>
      <c r="S373" s="30">
        <f>YEAR(Tabla_Gtos_Ingresos7[[#This Row],[Fecha]])</f>
        <v>2010</v>
      </c>
      <c r="T373" s="27">
        <f>MONTH(Tabla_Gtos_Ingresos7[[#This Row],[Fecha]])</f>
        <v>10</v>
      </c>
      <c r="U373" s="30">
        <f>ROUNDUP(MONTH(Tabla_Gtos_Ingresos7[[#This Row],[Fecha]])/3, 0)</f>
        <v>4</v>
      </c>
      <c r="V373" s="30">
        <f>(Tabla_Gtos_Ingresos7[[#This Row],[Factor]]*Tabla_Gtos_Ingresos7[[#This Row],[Haber]])+(Tabla_Gtos_Ingresos7[[#This Row],[Factor]]*Tabla_Gtos_Ingresos7[[#This Row],[Debe]])</f>
        <v>40.67</v>
      </c>
      <c r="W373" s="30">
        <f>VLOOKUP(Tabla_Gtos_Ingresos7[[#This Row],[3 digitos]],PGC_Gtos_e_Ingresos[],3,FALSE)</f>
        <v>1</v>
      </c>
    </row>
    <row r="374" spans="1:23" x14ac:dyDescent="0.2">
      <c r="A374" s="1">
        <v>2436</v>
      </c>
      <c r="B374" s="12">
        <v>40479</v>
      </c>
      <c r="C374" s="14">
        <v>70000191</v>
      </c>
      <c r="D374" s="1" t="s">
        <v>38</v>
      </c>
      <c r="E374" s="2" t="s">
        <v>612</v>
      </c>
      <c r="F374" s="11">
        <v>0</v>
      </c>
      <c r="G374" s="11">
        <v>137.16999999999999</v>
      </c>
      <c r="H374" s="26" t="str">
        <f>MID(Tabla_Gtos_Ingresos7[[#This Row],[Subcuenta]],1,4)</f>
        <v>7000</v>
      </c>
      <c r="I374" s="27">
        <f>VALUE(MID(Tabla_Gtos_Ingresos7[[#This Row],[4 digitos]],1,3))</f>
        <v>700</v>
      </c>
      <c r="J374" s="27">
        <f>VALUE(MID(Tabla_Gtos_Ingresos7[[#This Row],[3 digitos]],1,2))</f>
        <v>70</v>
      </c>
      <c r="K374" s="28" t="str">
        <f>VLOOKUP(Tabla_Gtos_Ingresos7[[#This Row],[3 digitos]],PGC_Gtos_e_Ingresos[],4,FALSE)</f>
        <v>1a</v>
      </c>
      <c r="L374" s="30" t="str">
        <f>VLOOKUP(Tabla_Gtos_Ingresos7[[#This Row],[Grupo 1]],Tabla3[],4,FALSE)</f>
        <v>1. Importe Neto Cifra de Negocios</v>
      </c>
      <c r="M374" s="30" t="str">
        <f>VLOOKUP(Tabla_Gtos_Ingresos7[[#This Row],[Grupo 1]],Tabla3[],5,FALSE)</f>
        <v>1.a Ventas</v>
      </c>
      <c r="N374" s="28" t="str">
        <f>VLOOKUP(Tabla_Gtos_Ingresos7[[#This Row],[Grupo 1]],Tabla3[],10,FALSE)</f>
        <v>I</v>
      </c>
      <c r="O374" s="28" t="str">
        <f>VLOOKUP(Tabla_Gtos_Ingresos7[[#This Row],[Grupo 1]],Tabla3[],6,FALSE)</f>
        <v>Explotación</v>
      </c>
      <c r="P374" s="28">
        <f>VLOOKUP(Tabla_Gtos_Ingresos7[[#This Row],[Grupo 1]],Tabla3[],2,FALSE)</f>
        <v>1</v>
      </c>
      <c r="Q374" s="29" t="str">
        <f>VLOOKUP(Tabla_Gtos_Ingresos7[[#This Row],[3 digitos]],PGC_Gtos_e_Ingresos[],2,FALSE)</f>
        <v xml:space="preserve"> Ventas de mercaderías</v>
      </c>
      <c r="R374" s="30" t="str">
        <f>Tabla_Gtos_Ingresos7[[#This Row],[3 digitos]]&amp;"/"&amp;Tabla_Gtos_Ingresos7[[#This Row],[Nombre cuenta]]</f>
        <v>700/ Ventas de mercaderías</v>
      </c>
      <c r="S374" s="30">
        <f>YEAR(Tabla_Gtos_Ingresos7[[#This Row],[Fecha]])</f>
        <v>2010</v>
      </c>
      <c r="T374" s="27">
        <f>MONTH(Tabla_Gtos_Ingresos7[[#This Row],[Fecha]])</f>
        <v>10</v>
      </c>
      <c r="U374" s="30">
        <f>ROUNDUP(MONTH(Tabla_Gtos_Ingresos7[[#This Row],[Fecha]])/3, 0)</f>
        <v>4</v>
      </c>
      <c r="V374" s="30">
        <f>(Tabla_Gtos_Ingresos7[[#This Row],[Factor]]*Tabla_Gtos_Ingresos7[[#This Row],[Haber]])+(Tabla_Gtos_Ingresos7[[#This Row],[Factor]]*Tabla_Gtos_Ingresos7[[#This Row],[Debe]])</f>
        <v>137.16999999999999</v>
      </c>
      <c r="W374" s="30">
        <f>VLOOKUP(Tabla_Gtos_Ingresos7[[#This Row],[3 digitos]],PGC_Gtos_e_Ingresos[],3,FALSE)</f>
        <v>1</v>
      </c>
    </row>
    <row r="375" spans="1:23" x14ac:dyDescent="0.2">
      <c r="A375" s="1">
        <v>2437</v>
      </c>
      <c r="B375" s="12">
        <v>40479</v>
      </c>
      <c r="C375" s="14">
        <v>70000192</v>
      </c>
      <c r="D375" s="1" t="s">
        <v>38</v>
      </c>
      <c r="E375" s="1" t="s">
        <v>639</v>
      </c>
      <c r="F375" s="11">
        <v>0</v>
      </c>
      <c r="G375" s="11">
        <v>257.18</v>
      </c>
      <c r="H375" s="26" t="str">
        <f>MID(Tabla_Gtos_Ingresos7[[#This Row],[Subcuenta]],1,4)</f>
        <v>7000</v>
      </c>
      <c r="I375" s="27">
        <f>VALUE(MID(Tabla_Gtos_Ingresos7[[#This Row],[4 digitos]],1,3))</f>
        <v>700</v>
      </c>
      <c r="J375" s="27">
        <f>VALUE(MID(Tabla_Gtos_Ingresos7[[#This Row],[3 digitos]],1,2))</f>
        <v>70</v>
      </c>
      <c r="K375" s="28" t="str">
        <f>VLOOKUP(Tabla_Gtos_Ingresos7[[#This Row],[3 digitos]],PGC_Gtos_e_Ingresos[],4,FALSE)</f>
        <v>1a</v>
      </c>
      <c r="L375" s="30" t="str">
        <f>VLOOKUP(Tabla_Gtos_Ingresos7[[#This Row],[Grupo 1]],Tabla3[],4,FALSE)</f>
        <v>1. Importe Neto Cifra de Negocios</v>
      </c>
      <c r="M375" s="30" t="str">
        <f>VLOOKUP(Tabla_Gtos_Ingresos7[[#This Row],[Grupo 1]],Tabla3[],5,FALSE)</f>
        <v>1.a Ventas</v>
      </c>
      <c r="N375" s="28" t="str">
        <f>VLOOKUP(Tabla_Gtos_Ingresos7[[#This Row],[Grupo 1]],Tabla3[],10,FALSE)</f>
        <v>I</v>
      </c>
      <c r="O375" s="28" t="str">
        <f>VLOOKUP(Tabla_Gtos_Ingresos7[[#This Row],[Grupo 1]],Tabla3[],6,FALSE)</f>
        <v>Explotación</v>
      </c>
      <c r="P375" s="28">
        <f>VLOOKUP(Tabla_Gtos_Ingresos7[[#This Row],[Grupo 1]],Tabla3[],2,FALSE)</f>
        <v>1</v>
      </c>
      <c r="Q375" s="29" t="str">
        <f>VLOOKUP(Tabla_Gtos_Ingresos7[[#This Row],[3 digitos]],PGC_Gtos_e_Ingresos[],2,FALSE)</f>
        <v xml:space="preserve"> Ventas de mercaderías</v>
      </c>
      <c r="R375" s="30" t="str">
        <f>Tabla_Gtos_Ingresos7[[#This Row],[3 digitos]]&amp;"/"&amp;Tabla_Gtos_Ingresos7[[#This Row],[Nombre cuenta]]</f>
        <v>700/ Ventas de mercaderías</v>
      </c>
      <c r="S375" s="30">
        <f>YEAR(Tabla_Gtos_Ingresos7[[#This Row],[Fecha]])</f>
        <v>2010</v>
      </c>
      <c r="T375" s="27">
        <f>MONTH(Tabla_Gtos_Ingresos7[[#This Row],[Fecha]])</f>
        <v>10</v>
      </c>
      <c r="U375" s="30">
        <f>ROUNDUP(MONTH(Tabla_Gtos_Ingresos7[[#This Row],[Fecha]])/3, 0)</f>
        <v>4</v>
      </c>
      <c r="V375" s="30">
        <f>(Tabla_Gtos_Ingresos7[[#This Row],[Factor]]*Tabla_Gtos_Ingresos7[[#This Row],[Haber]])+(Tabla_Gtos_Ingresos7[[#This Row],[Factor]]*Tabla_Gtos_Ingresos7[[#This Row],[Debe]])</f>
        <v>257.18</v>
      </c>
      <c r="W375" s="30">
        <f>VLOOKUP(Tabla_Gtos_Ingresos7[[#This Row],[3 digitos]],PGC_Gtos_e_Ingresos[],3,FALSE)</f>
        <v>1</v>
      </c>
    </row>
    <row r="376" spans="1:23" x14ac:dyDescent="0.2">
      <c r="A376" s="1">
        <v>2438</v>
      </c>
      <c r="B376" s="12">
        <v>40479</v>
      </c>
      <c r="C376" s="14">
        <v>70000193</v>
      </c>
      <c r="D376" s="1" t="s">
        <v>38</v>
      </c>
      <c r="E376" s="1" t="s">
        <v>543</v>
      </c>
      <c r="F376" s="11">
        <v>0</v>
      </c>
      <c r="G376" s="11">
        <v>51.66</v>
      </c>
      <c r="H376" s="26" t="str">
        <f>MID(Tabla_Gtos_Ingresos7[[#This Row],[Subcuenta]],1,4)</f>
        <v>7000</v>
      </c>
      <c r="I376" s="27">
        <f>VALUE(MID(Tabla_Gtos_Ingresos7[[#This Row],[4 digitos]],1,3))</f>
        <v>700</v>
      </c>
      <c r="J376" s="27">
        <f>VALUE(MID(Tabla_Gtos_Ingresos7[[#This Row],[3 digitos]],1,2))</f>
        <v>70</v>
      </c>
      <c r="K376" s="28" t="str">
        <f>VLOOKUP(Tabla_Gtos_Ingresos7[[#This Row],[3 digitos]],PGC_Gtos_e_Ingresos[],4,FALSE)</f>
        <v>1a</v>
      </c>
      <c r="L376" s="30" t="str">
        <f>VLOOKUP(Tabla_Gtos_Ingresos7[[#This Row],[Grupo 1]],Tabla3[],4,FALSE)</f>
        <v>1. Importe Neto Cifra de Negocios</v>
      </c>
      <c r="M376" s="30" t="str">
        <f>VLOOKUP(Tabla_Gtos_Ingresos7[[#This Row],[Grupo 1]],Tabla3[],5,FALSE)</f>
        <v>1.a Ventas</v>
      </c>
      <c r="N376" s="28" t="str">
        <f>VLOOKUP(Tabla_Gtos_Ingresos7[[#This Row],[Grupo 1]],Tabla3[],10,FALSE)</f>
        <v>I</v>
      </c>
      <c r="O376" s="28" t="str">
        <f>VLOOKUP(Tabla_Gtos_Ingresos7[[#This Row],[Grupo 1]],Tabla3[],6,FALSE)</f>
        <v>Explotación</v>
      </c>
      <c r="P376" s="28">
        <f>VLOOKUP(Tabla_Gtos_Ingresos7[[#This Row],[Grupo 1]],Tabla3[],2,FALSE)</f>
        <v>1</v>
      </c>
      <c r="Q376" s="29" t="str">
        <f>VLOOKUP(Tabla_Gtos_Ingresos7[[#This Row],[3 digitos]],PGC_Gtos_e_Ingresos[],2,FALSE)</f>
        <v xml:space="preserve"> Ventas de mercaderías</v>
      </c>
      <c r="R376" s="30" t="str">
        <f>Tabla_Gtos_Ingresos7[[#This Row],[3 digitos]]&amp;"/"&amp;Tabla_Gtos_Ingresos7[[#This Row],[Nombre cuenta]]</f>
        <v>700/ Ventas de mercaderías</v>
      </c>
      <c r="S376" s="30">
        <f>YEAR(Tabla_Gtos_Ingresos7[[#This Row],[Fecha]])</f>
        <v>2010</v>
      </c>
      <c r="T376" s="27">
        <f>MONTH(Tabla_Gtos_Ingresos7[[#This Row],[Fecha]])</f>
        <v>10</v>
      </c>
      <c r="U376" s="30">
        <f>ROUNDUP(MONTH(Tabla_Gtos_Ingresos7[[#This Row],[Fecha]])/3, 0)</f>
        <v>4</v>
      </c>
      <c r="V376" s="30">
        <f>(Tabla_Gtos_Ingresos7[[#This Row],[Factor]]*Tabla_Gtos_Ingresos7[[#This Row],[Haber]])+(Tabla_Gtos_Ingresos7[[#This Row],[Factor]]*Tabla_Gtos_Ingresos7[[#This Row],[Debe]])</f>
        <v>51.66</v>
      </c>
      <c r="W376" s="30">
        <f>VLOOKUP(Tabla_Gtos_Ingresos7[[#This Row],[3 digitos]],PGC_Gtos_e_Ingresos[],3,FALSE)</f>
        <v>1</v>
      </c>
    </row>
    <row r="377" spans="1:23" x14ac:dyDescent="0.2">
      <c r="A377" s="1">
        <v>2439</v>
      </c>
      <c r="B377" s="12">
        <v>40479</v>
      </c>
      <c r="C377" s="14">
        <v>70000194</v>
      </c>
      <c r="D377" s="1" t="s">
        <v>38</v>
      </c>
      <c r="E377" s="2" t="s">
        <v>620</v>
      </c>
      <c r="F377" s="11">
        <v>0</v>
      </c>
      <c r="G377" s="11">
        <v>119.52</v>
      </c>
      <c r="H377" s="26" t="str">
        <f>MID(Tabla_Gtos_Ingresos7[[#This Row],[Subcuenta]],1,4)</f>
        <v>7000</v>
      </c>
      <c r="I377" s="27">
        <f>VALUE(MID(Tabla_Gtos_Ingresos7[[#This Row],[4 digitos]],1,3))</f>
        <v>700</v>
      </c>
      <c r="J377" s="27">
        <f>VALUE(MID(Tabla_Gtos_Ingresos7[[#This Row],[3 digitos]],1,2))</f>
        <v>70</v>
      </c>
      <c r="K377" s="28" t="str">
        <f>VLOOKUP(Tabla_Gtos_Ingresos7[[#This Row],[3 digitos]],PGC_Gtos_e_Ingresos[],4,FALSE)</f>
        <v>1a</v>
      </c>
      <c r="L377" s="30" t="str">
        <f>VLOOKUP(Tabla_Gtos_Ingresos7[[#This Row],[Grupo 1]],Tabla3[],4,FALSE)</f>
        <v>1. Importe Neto Cifra de Negocios</v>
      </c>
      <c r="M377" s="30" t="str">
        <f>VLOOKUP(Tabla_Gtos_Ingresos7[[#This Row],[Grupo 1]],Tabla3[],5,FALSE)</f>
        <v>1.a Ventas</v>
      </c>
      <c r="N377" s="28" t="str">
        <f>VLOOKUP(Tabla_Gtos_Ingresos7[[#This Row],[Grupo 1]],Tabla3[],10,FALSE)</f>
        <v>I</v>
      </c>
      <c r="O377" s="28" t="str">
        <f>VLOOKUP(Tabla_Gtos_Ingresos7[[#This Row],[Grupo 1]],Tabla3[],6,FALSE)</f>
        <v>Explotación</v>
      </c>
      <c r="P377" s="28">
        <f>VLOOKUP(Tabla_Gtos_Ingresos7[[#This Row],[Grupo 1]],Tabla3[],2,FALSE)</f>
        <v>1</v>
      </c>
      <c r="Q377" s="29" t="str">
        <f>VLOOKUP(Tabla_Gtos_Ingresos7[[#This Row],[3 digitos]],PGC_Gtos_e_Ingresos[],2,FALSE)</f>
        <v xml:space="preserve"> Ventas de mercaderías</v>
      </c>
      <c r="R377" s="30" t="str">
        <f>Tabla_Gtos_Ingresos7[[#This Row],[3 digitos]]&amp;"/"&amp;Tabla_Gtos_Ingresos7[[#This Row],[Nombre cuenta]]</f>
        <v>700/ Ventas de mercaderías</v>
      </c>
      <c r="S377" s="30">
        <f>YEAR(Tabla_Gtos_Ingresos7[[#This Row],[Fecha]])</f>
        <v>2010</v>
      </c>
      <c r="T377" s="27">
        <f>MONTH(Tabla_Gtos_Ingresos7[[#This Row],[Fecha]])</f>
        <v>10</v>
      </c>
      <c r="U377" s="30">
        <f>ROUNDUP(MONTH(Tabla_Gtos_Ingresos7[[#This Row],[Fecha]])/3, 0)</f>
        <v>4</v>
      </c>
      <c r="V377" s="30">
        <f>(Tabla_Gtos_Ingresos7[[#This Row],[Factor]]*Tabla_Gtos_Ingresos7[[#This Row],[Haber]])+(Tabla_Gtos_Ingresos7[[#This Row],[Factor]]*Tabla_Gtos_Ingresos7[[#This Row],[Debe]])</f>
        <v>119.52</v>
      </c>
      <c r="W377" s="30">
        <f>VLOOKUP(Tabla_Gtos_Ingresos7[[#This Row],[3 digitos]],PGC_Gtos_e_Ingresos[],3,FALSE)</f>
        <v>1</v>
      </c>
    </row>
    <row r="378" spans="1:23" x14ac:dyDescent="0.2">
      <c r="A378" s="1">
        <v>2441</v>
      </c>
      <c r="B378" s="12">
        <v>40479</v>
      </c>
      <c r="C378" s="14">
        <v>70000195</v>
      </c>
      <c r="D378" s="1" t="s">
        <v>38</v>
      </c>
      <c r="E378" s="1" t="s">
        <v>613</v>
      </c>
      <c r="F378" s="11">
        <v>0</v>
      </c>
      <c r="G378" s="11">
        <v>30.47</v>
      </c>
      <c r="H378" s="26" t="str">
        <f>MID(Tabla_Gtos_Ingresos7[[#This Row],[Subcuenta]],1,4)</f>
        <v>7000</v>
      </c>
      <c r="I378" s="27">
        <f>VALUE(MID(Tabla_Gtos_Ingresos7[[#This Row],[4 digitos]],1,3))</f>
        <v>700</v>
      </c>
      <c r="J378" s="27">
        <f>VALUE(MID(Tabla_Gtos_Ingresos7[[#This Row],[3 digitos]],1,2))</f>
        <v>70</v>
      </c>
      <c r="K378" s="28" t="str">
        <f>VLOOKUP(Tabla_Gtos_Ingresos7[[#This Row],[3 digitos]],PGC_Gtos_e_Ingresos[],4,FALSE)</f>
        <v>1a</v>
      </c>
      <c r="L378" s="30" t="str">
        <f>VLOOKUP(Tabla_Gtos_Ingresos7[[#This Row],[Grupo 1]],Tabla3[],4,FALSE)</f>
        <v>1. Importe Neto Cifra de Negocios</v>
      </c>
      <c r="M378" s="30" t="str">
        <f>VLOOKUP(Tabla_Gtos_Ingresos7[[#This Row],[Grupo 1]],Tabla3[],5,FALSE)</f>
        <v>1.a Ventas</v>
      </c>
      <c r="N378" s="28" t="str">
        <f>VLOOKUP(Tabla_Gtos_Ingresos7[[#This Row],[Grupo 1]],Tabla3[],10,FALSE)</f>
        <v>I</v>
      </c>
      <c r="O378" s="28" t="str">
        <f>VLOOKUP(Tabla_Gtos_Ingresos7[[#This Row],[Grupo 1]],Tabla3[],6,FALSE)</f>
        <v>Explotación</v>
      </c>
      <c r="P378" s="28">
        <f>VLOOKUP(Tabla_Gtos_Ingresos7[[#This Row],[Grupo 1]],Tabla3[],2,FALSE)</f>
        <v>1</v>
      </c>
      <c r="Q378" s="29" t="str">
        <f>VLOOKUP(Tabla_Gtos_Ingresos7[[#This Row],[3 digitos]],PGC_Gtos_e_Ingresos[],2,FALSE)</f>
        <v xml:space="preserve"> Ventas de mercaderías</v>
      </c>
      <c r="R378" s="30" t="str">
        <f>Tabla_Gtos_Ingresos7[[#This Row],[3 digitos]]&amp;"/"&amp;Tabla_Gtos_Ingresos7[[#This Row],[Nombre cuenta]]</f>
        <v>700/ Ventas de mercaderías</v>
      </c>
      <c r="S378" s="30">
        <f>YEAR(Tabla_Gtos_Ingresos7[[#This Row],[Fecha]])</f>
        <v>2010</v>
      </c>
      <c r="T378" s="27">
        <f>MONTH(Tabla_Gtos_Ingresos7[[#This Row],[Fecha]])</f>
        <v>10</v>
      </c>
      <c r="U378" s="30">
        <f>ROUNDUP(MONTH(Tabla_Gtos_Ingresos7[[#This Row],[Fecha]])/3, 0)</f>
        <v>4</v>
      </c>
      <c r="V378" s="30">
        <f>(Tabla_Gtos_Ingresos7[[#This Row],[Factor]]*Tabla_Gtos_Ingresos7[[#This Row],[Haber]])+(Tabla_Gtos_Ingresos7[[#This Row],[Factor]]*Tabla_Gtos_Ingresos7[[#This Row],[Debe]])</f>
        <v>30.47</v>
      </c>
      <c r="W378" s="30">
        <f>VLOOKUP(Tabla_Gtos_Ingresos7[[#This Row],[3 digitos]],PGC_Gtos_e_Ingresos[],3,FALSE)</f>
        <v>1</v>
      </c>
    </row>
    <row r="379" spans="1:23" x14ac:dyDescent="0.2">
      <c r="A379" s="1">
        <v>2442</v>
      </c>
      <c r="B379" s="12">
        <v>40479</v>
      </c>
      <c r="C379" s="14">
        <v>70000196</v>
      </c>
      <c r="D379" s="1" t="s">
        <v>38</v>
      </c>
      <c r="E379" s="1" t="s">
        <v>244</v>
      </c>
      <c r="F379" s="11">
        <v>0</v>
      </c>
      <c r="G379" s="11">
        <v>592</v>
      </c>
      <c r="H379" s="26" t="str">
        <f>MID(Tabla_Gtos_Ingresos7[[#This Row],[Subcuenta]],1,4)</f>
        <v>7000</v>
      </c>
      <c r="I379" s="27">
        <f>VALUE(MID(Tabla_Gtos_Ingresos7[[#This Row],[4 digitos]],1,3))</f>
        <v>700</v>
      </c>
      <c r="J379" s="27">
        <f>VALUE(MID(Tabla_Gtos_Ingresos7[[#This Row],[3 digitos]],1,2))</f>
        <v>70</v>
      </c>
      <c r="K379" s="28" t="str">
        <f>VLOOKUP(Tabla_Gtos_Ingresos7[[#This Row],[3 digitos]],PGC_Gtos_e_Ingresos[],4,FALSE)</f>
        <v>1a</v>
      </c>
      <c r="L379" s="30" t="str">
        <f>VLOOKUP(Tabla_Gtos_Ingresos7[[#This Row],[Grupo 1]],Tabla3[],4,FALSE)</f>
        <v>1. Importe Neto Cifra de Negocios</v>
      </c>
      <c r="M379" s="30" t="str">
        <f>VLOOKUP(Tabla_Gtos_Ingresos7[[#This Row],[Grupo 1]],Tabla3[],5,FALSE)</f>
        <v>1.a Ventas</v>
      </c>
      <c r="N379" s="28" t="str">
        <f>VLOOKUP(Tabla_Gtos_Ingresos7[[#This Row],[Grupo 1]],Tabla3[],10,FALSE)</f>
        <v>I</v>
      </c>
      <c r="O379" s="28" t="str">
        <f>VLOOKUP(Tabla_Gtos_Ingresos7[[#This Row],[Grupo 1]],Tabla3[],6,FALSE)</f>
        <v>Explotación</v>
      </c>
      <c r="P379" s="28">
        <f>VLOOKUP(Tabla_Gtos_Ingresos7[[#This Row],[Grupo 1]],Tabla3[],2,FALSE)</f>
        <v>1</v>
      </c>
      <c r="Q379" s="29" t="str">
        <f>VLOOKUP(Tabla_Gtos_Ingresos7[[#This Row],[3 digitos]],PGC_Gtos_e_Ingresos[],2,FALSE)</f>
        <v xml:space="preserve"> Ventas de mercaderías</v>
      </c>
      <c r="R379" s="30" t="str">
        <f>Tabla_Gtos_Ingresos7[[#This Row],[3 digitos]]&amp;"/"&amp;Tabla_Gtos_Ingresos7[[#This Row],[Nombre cuenta]]</f>
        <v>700/ Ventas de mercaderías</v>
      </c>
      <c r="S379" s="30">
        <f>YEAR(Tabla_Gtos_Ingresos7[[#This Row],[Fecha]])</f>
        <v>2010</v>
      </c>
      <c r="T379" s="27">
        <f>MONTH(Tabla_Gtos_Ingresos7[[#This Row],[Fecha]])</f>
        <v>10</v>
      </c>
      <c r="U379" s="30">
        <f>ROUNDUP(MONTH(Tabla_Gtos_Ingresos7[[#This Row],[Fecha]])/3, 0)</f>
        <v>4</v>
      </c>
      <c r="V379" s="30">
        <f>(Tabla_Gtos_Ingresos7[[#This Row],[Factor]]*Tabla_Gtos_Ingresos7[[#This Row],[Haber]])+(Tabla_Gtos_Ingresos7[[#This Row],[Factor]]*Tabla_Gtos_Ingresos7[[#This Row],[Debe]])</f>
        <v>592</v>
      </c>
      <c r="W379" s="30">
        <f>VLOOKUP(Tabla_Gtos_Ingresos7[[#This Row],[3 digitos]],PGC_Gtos_e_Ingresos[],3,FALSE)</f>
        <v>1</v>
      </c>
    </row>
    <row r="380" spans="1:23" x14ac:dyDescent="0.2">
      <c r="A380" s="1">
        <v>2443</v>
      </c>
      <c r="B380" s="12">
        <v>40479</v>
      </c>
      <c r="C380" s="14">
        <v>70000197</v>
      </c>
      <c r="D380" s="1" t="s">
        <v>38</v>
      </c>
      <c r="E380" s="1" t="s">
        <v>313</v>
      </c>
      <c r="F380" s="11">
        <v>0</v>
      </c>
      <c r="G380" s="11">
        <v>180</v>
      </c>
      <c r="H380" s="26" t="str">
        <f>MID(Tabla_Gtos_Ingresos7[[#This Row],[Subcuenta]],1,4)</f>
        <v>7000</v>
      </c>
      <c r="I380" s="27">
        <f>VALUE(MID(Tabla_Gtos_Ingresos7[[#This Row],[4 digitos]],1,3))</f>
        <v>700</v>
      </c>
      <c r="J380" s="27">
        <f>VALUE(MID(Tabla_Gtos_Ingresos7[[#This Row],[3 digitos]],1,2))</f>
        <v>70</v>
      </c>
      <c r="K380" s="28" t="str">
        <f>VLOOKUP(Tabla_Gtos_Ingresos7[[#This Row],[3 digitos]],PGC_Gtos_e_Ingresos[],4,FALSE)</f>
        <v>1a</v>
      </c>
      <c r="L380" s="30" t="str">
        <f>VLOOKUP(Tabla_Gtos_Ingresos7[[#This Row],[Grupo 1]],Tabla3[],4,FALSE)</f>
        <v>1. Importe Neto Cifra de Negocios</v>
      </c>
      <c r="M380" s="30" t="str">
        <f>VLOOKUP(Tabla_Gtos_Ingresos7[[#This Row],[Grupo 1]],Tabla3[],5,FALSE)</f>
        <v>1.a Ventas</v>
      </c>
      <c r="N380" s="28" t="str">
        <f>VLOOKUP(Tabla_Gtos_Ingresos7[[#This Row],[Grupo 1]],Tabla3[],10,FALSE)</f>
        <v>I</v>
      </c>
      <c r="O380" s="28" t="str">
        <f>VLOOKUP(Tabla_Gtos_Ingresos7[[#This Row],[Grupo 1]],Tabla3[],6,FALSE)</f>
        <v>Explotación</v>
      </c>
      <c r="P380" s="28">
        <f>VLOOKUP(Tabla_Gtos_Ingresos7[[#This Row],[Grupo 1]],Tabla3[],2,FALSE)</f>
        <v>1</v>
      </c>
      <c r="Q380" s="29" t="str">
        <f>VLOOKUP(Tabla_Gtos_Ingresos7[[#This Row],[3 digitos]],PGC_Gtos_e_Ingresos[],2,FALSE)</f>
        <v xml:space="preserve"> Ventas de mercaderías</v>
      </c>
      <c r="R380" s="30" t="str">
        <f>Tabla_Gtos_Ingresos7[[#This Row],[3 digitos]]&amp;"/"&amp;Tabla_Gtos_Ingresos7[[#This Row],[Nombre cuenta]]</f>
        <v>700/ Ventas de mercaderías</v>
      </c>
      <c r="S380" s="30">
        <f>YEAR(Tabla_Gtos_Ingresos7[[#This Row],[Fecha]])</f>
        <v>2010</v>
      </c>
      <c r="T380" s="27">
        <f>MONTH(Tabla_Gtos_Ingresos7[[#This Row],[Fecha]])</f>
        <v>10</v>
      </c>
      <c r="U380" s="30">
        <f>ROUNDUP(MONTH(Tabla_Gtos_Ingresos7[[#This Row],[Fecha]])/3, 0)</f>
        <v>4</v>
      </c>
      <c r="V380" s="30">
        <f>(Tabla_Gtos_Ingresos7[[#This Row],[Factor]]*Tabla_Gtos_Ingresos7[[#This Row],[Haber]])+(Tabla_Gtos_Ingresos7[[#This Row],[Factor]]*Tabla_Gtos_Ingresos7[[#This Row],[Debe]])</f>
        <v>180</v>
      </c>
      <c r="W380" s="30">
        <f>VLOOKUP(Tabla_Gtos_Ingresos7[[#This Row],[3 digitos]],PGC_Gtos_e_Ingresos[],3,FALSE)</f>
        <v>1</v>
      </c>
    </row>
    <row r="381" spans="1:23" x14ac:dyDescent="0.2">
      <c r="A381" s="1">
        <v>2758</v>
      </c>
      <c r="B381" s="12">
        <v>40510</v>
      </c>
      <c r="C381" s="14">
        <v>60700019</v>
      </c>
      <c r="D381" s="1" t="s">
        <v>11</v>
      </c>
      <c r="E381" s="1" t="s">
        <v>898</v>
      </c>
      <c r="F381" s="11">
        <v>3744</v>
      </c>
      <c r="G381" s="11">
        <v>0</v>
      </c>
      <c r="H381" s="26" t="str">
        <f>MID(Tabla_Gtos_Ingresos7[[#This Row],[Subcuenta]],1,4)</f>
        <v>6070</v>
      </c>
      <c r="I381" s="27">
        <f>VALUE(MID(Tabla_Gtos_Ingresos7[[#This Row],[4 digitos]],1,3))</f>
        <v>607</v>
      </c>
      <c r="J381" s="27">
        <f>VALUE(MID(Tabla_Gtos_Ingresos7[[#This Row],[3 digitos]],1,2))</f>
        <v>60</v>
      </c>
      <c r="K381" s="28" t="str">
        <f>VLOOKUP(Tabla_Gtos_Ingresos7[[#This Row],[3 digitos]],PGC_Gtos_e_Ingresos[],4,FALSE)</f>
        <v>4.c</v>
      </c>
      <c r="L381" s="30" t="str">
        <f>VLOOKUP(Tabla_Gtos_Ingresos7[[#This Row],[Grupo 1]],Tabla3[],4,FALSE)</f>
        <v>4. Aprovisionamientos</v>
      </c>
      <c r="M381" s="30" t="str">
        <f>VLOOKUP(Tabla_Gtos_Ingresos7[[#This Row],[Grupo 1]],Tabla3[],5,FALSE)</f>
        <v>4.c Trabajos Realizados por Otras Empresas</v>
      </c>
      <c r="N381" s="28" t="str">
        <f>VLOOKUP(Tabla_Gtos_Ingresos7[[#This Row],[Grupo 1]],Tabla3[],10,FALSE)</f>
        <v>G</v>
      </c>
      <c r="O381" s="28" t="str">
        <f>VLOOKUP(Tabla_Gtos_Ingresos7[[#This Row],[Grupo 1]],Tabla3[],6,FALSE)</f>
        <v>Explotación</v>
      </c>
      <c r="P381" s="28">
        <f>VLOOKUP(Tabla_Gtos_Ingresos7[[#This Row],[Grupo 1]],Tabla3[],2,FALSE)</f>
        <v>4</v>
      </c>
      <c r="Q381" s="29" t="str">
        <f>VLOOKUP(Tabla_Gtos_Ingresos7[[#This Row],[3 digitos]],PGC_Gtos_e_Ingresos[],2,FALSE)</f>
        <v xml:space="preserve"> Trabajos realizados por otras empresas</v>
      </c>
      <c r="R381" s="30" t="str">
        <f>Tabla_Gtos_Ingresos7[[#This Row],[3 digitos]]&amp;"/"&amp;Tabla_Gtos_Ingresos7[[#This Row],[Nombre cuenta]]</f>
        <v>607/ Trabajos realizados por otras empresas</v>
      </c>
      <c r="S381" s="30">
        <f>YEAR(Tabla_Gtos_Ingresos7[[#This Row],[Fecha]])</f>
        <v>2010</v>
      </c>
      <c r="T381" s="27">
        <f>MONTH(Tabla_Gtos_Ingresos7[[#This Row],[Fecha]])</f>
        <v>11</v>
      </c>
      <c r="U381" s="30">
        <f>ROUNDUP(MONTH(Tabla_Gtos_Ingresos7[[#This Row],[Fecha]])/3, 0)</f>
        <v>4</v>
      </c>
      <c r="V381" s="30">
        <f>(Tabla_Gtos_Ingresos7[[#This Row],[Factor]]*Tabla_Gtos_Ingresos7[[#This Row],[Haber]])+(Tabla_Gtos_Ingresos7[[#This Row],[Factor]]*Tabla_Gtos_Ingresos7[[#This Row],[Debe]])</f>
        <v>-3744</v>
      </c>
      <c r="W381" s="30">
        <f>VLOOKUP(Tabla_Gtos_Ingresos7[[#This Row],[3 digitos]],PGC_Gtos_e_Ingresos[],3,FALSE)</f>
        <v>-1</v>
      </c>
    </row>
    <row r="382" spans="1:23" x14ac:dyDescent="0.2">
      <c r="A382" s="1">
        <v>116</v>
      </c>
      <c r="B382" s="12">
        <v>40207</v>
      </c>
      <c r="C382" s="14">
        <v>70000001</v>
      </c>
      <c r="D382" s="1" t="s">
        <v>38</v>
      </c>
      <c r="E382" s="1" t="s">
        <v>303</v>
      </c>
      <c r="F382" s="11">
        <v>0</v>
      </c>
      <c r="G382" s="11">
        <v>7081.08</v>
      </c>
      <c r="H382" s="26" t="str">
        <f>MID(Tabla_Gtos_Ingresos7[[#This Row],[Subcuenta]],1,4)</f>
        <v>7000</v>
      </c>
      <c r="I382" s="27">
        <f>VALUE(MID(Tabla_Gtos_Ingresos7[[#This Row],[4 digitos]],1,3))</f>
        <v>700</v>
      </c>
      <c r="J382" s="27">
        <f>VALUE(MID(Tabla_Gtos_Ingresos7[[#This Row],[3 digitos]],1,2))</f>
        <v>70</v>
      </c>
      <c r="K382" s="28" t="str">
        <f>VLOOKUP(Tabla_Gtos_Ingresos7[[#This Row],[3 digitos]],PGC_Gtos_e_Ingresos[],4,FALSE)</f>
        <v>1a</v>
      </c>
      <c r="L382" s="30" t="str">
        <f>VLOOKUP(Tabla_Gtos_Ingresos7[[#This Row],[Grupo 1]],Tabla3[],4,FALSE)</f>
        <v>1. Importe Neto Cifra de Negocios</v>
      </c>
      <c r="M382" s="30" t="str">
        <f>VLOOKUP(Tabla_Gtos_Ingresos7[[#This Row],[Grupo 1]],Tabla3[],5,FALSE)</f>
        <v>1.a Ventas</v>
      </c>
      <c r="N382" s="28" t="str">
        <f>VLOOKUP(Tabla_Gtos_Ingresos7[[#This Row],[Grupo 1]],Tabla3[],10,FALSE)</f>
        <v>I</v>
      </c>
      <c r="O382" s="28" t="str">
        <f>VLOOKUP(Tabla_Gtos_Ingresos7[[#This Row],[Grupo 1]],Tabla3[],6,FALSE)</f>
        <v>Explotación</v>
      </c>
      <c r="P382" s="28">
        <f>VLOOKUP(Tabla_Gtos_Ingresos7[[#This Row],[Grupo 1]],Tabla3[],2,FALSE)</f>
        <v>1</v>
      </c>
      <c r="Q382" s="29" t="str">
        <f>VLOOKUP(Tabla_Gtos_Ingresos7[[#This Row],[3 digitos]],PGC_Gtos_e_Ingresos[],2,FALSE)</f>
        <v xml:space="preserve"> Ventas de mercaderías</v>
      </c>
      <c r="R382" s="30" t="str">
        <f>Tabla_Gtos_Ingresos7[[#This Row],[3 digitos]]&amp;"/"&amp;Tabla_Gtos_Ingresos7[[#This Row],[Nombre cuenta]]</f>
        <v>700/ Ventas de mercaderías</v>
      </c>
      <c r="S382" s="30">
        <f>YEAR(Tabla_Gtos_Ingresos7[[#This Row],[Fecha]])</f>
        <v>2010</v>
      </c>
      <c r="T382" s="27">
        <f>MONTH(Tabla_Gtos_Ingresos7[[#This Row],[Fecha]])</f>
        <v>1</v>
      </c>
      <c r="U382" s="30">
        <f>ROUNDUP(MONTH(Tabla_Gtos_Ingresos7[[#This Row],[Fecha]])/3, 0)</f>
        <v>1</v>
      </c>
      <c r="V382" s="30">
        <f>(Tabla_Gtos_Ingresos7[[#This Row],[Factor]]*Tabla_Gtos_Ingresos7[[#This Row],[Haber]])+(Tabla_Gtos_Ingresos7[[#This Row],[Factor]]*Tabla_Gtos_Ingresos7[[#This Row],[Debe]])</f>
        <v>7081.08</v>
      </c>
      <c r="W382" s="30">
        <f>VLOOKUP(Tabla_Gtos_Ingresos7[[#This Row],[3 digitos]],PGC_Gtos_e_Ingresos[],3,FALSE)</f>
        <v>1</v>
      </c>
    </row>
    <row r="383" spans="1:23" x14ac:dyDescent="0.2">
      <c r="A383" s="1">
        <v>359</v>
      </c>
      <c r="B383" s="12">
        <v>40237</v>
      </c>
      <c r="C383" s="14">
        <v>60700004</v>
      </c>
      <c r="D383" s="1" t="s">
        <v>11</v>
      </c>
      <c r="E383" s="1" t="s">
        <v>888</v>
      </c>
      <c r="F383" s="11">
        <v>244.14</v>
      </c>
      <c r="G383" s="11">
        <v>0</v>
      </c>
      <c r="H383" s="26" t="str">
        <f>MID(Tabla_Gtos_Ingresos7[[#This Row],[Subcuenta]],1,4)</f>
        <v>6070</v>
      </c>
      <c r="I383" s="27">
        <f>VALUE(MID(Tabla_Gtos_Ingresos7[[#This Row],[4 digitos]],1,3))</f>
        <v>607</v>
      </c>
      <c r="J383" s="27">
        <f>VALUE(MID(Tabla_Gtos_Ingresos7[[#This Row],[3 digitos]],1,2))</f>
        <v>60</v>
      </c>
      <c r="K383" s="28" t="str">
        <f>VLOOKUP(Tabla_Gtos_Ingresos7[[#This Row],[3 digitos]],PGC_Gtos_e_Ingresos[],4,FALSE)</f>
        <v>4.c</v>
      </c>
      <c r="L383" s="30" t="str">
        <f>VLOOKUP(Tabla_Gtos_Ingresos7[[#This Row],[Grupo 1]],Tabla3[],4,FALSE)</f>
        <v>4. Aprovisionamientos</v>
      </c>
      <c r="M383" s="30" t="str">
        <f>VLOOKUP(Tabla_Gtos_Ingresos7[[#This Row],[Grupo 1]],Tabla3[],5,FALSE)</f>
        <v>4.c Trabajos Realizados por Otras Empresas</v>
      </c>
      <c r="N383" s="28" t="str">
        <f>VLOOKUP(Tabla_Gtos_Ingresos7[[#This Row],[Grupo 1]],Tabla3[],10,FALSE)</f>
        <v>G</v>
      </c>
      <c r="O383" s="28" t="str">
        <f>VLOOKUP(Tabla_Gtos_Ingresos7[[#This Row],[Grupo 1]],Tabla3[],6,FALSE)</f>
        <v>Explotación</v>
      </c>
      <c r="P383" s="28">
        <f>VLOOKUP(Tabla_Gtos_Ingresos7[[#This Row],[Grupo 1]],Tabla3[],2,FALSE)</f>
        <v>4</v>
      </c>
      <c r="Q383" s="29" t="str">
        <f>VLOOKUP(Tabla_Gtos_Ingresos7[[#This Row],[3 digitos]],PGC_Gtos_e_Ingresos[],2,FALSE)</f>
        <v xml:space="preserve"> Trabajos realizados por otras empresas</v>
      </c>
      <c r="R383" s="30" t="str">
        <f>Tabla_Gtos_Ingresos7[[#This Row],[3 digitos]]&amp;"/"&amp;Tabla_Gtos_Ingresos7[[#This Row],[Nombre cuenta]]</f>
        <v>607/ Trabajos realizados por otras empresas</v>
      </c>
      <c r="S383" s="30">
        <f>YEAR(Tabla_Gtos_Ingresos7[[#This Row],[Fecha]])</f>
        <v>2010</v>
      </c>
      <c r="T383" s="27">
        <f>MONTH(Tabla_Gtos_Ingresos7[[#This Row],[Fecha]])</f>
        <v>2</v>
      </c>
      <c r="U383" s="30">
        <f>ROUNDUP(MONTH(Tabla_Gtos_Ingresos7[[#This Row],[Fecha]])/3, 0)</f>
        <v>1</v>
      </c>
      <c r="V383" s="30">
        <f>(Tabla_Gtos_Ingresos7[[#This Row],[Factor]]*Tabla_Gtos_Ingresos7[[#This Row],[Haber]])+(Tabla_Gtos_Ingresos7[[#This Row],[Factor]]*Tabla_Gtos_Ingresos7[[#This Row],[Debe]])</f>
        <v>-244.14</v>
      </c>
      <c r="W383" s="30">
        <f>VLOOKUP(Tabla_Gtos_Ingresos7[[#This Row],[3 digitos]],PGC_Gtos_e_Ingresos[],3,FALSE)</f>
        <v>-1</v>
      </c>
    </row>
    <row r="384" spans="1:23" x14ac:dyDescent="0.2">
      <c r="A384" s="1">
        <v>335</v>
      </c>
      <c r="B384" s="12">
        <v>40237</v>
      </c>
      <c r="C384" s="14">
        <v>64000001</v>
      </c>
      <c r="D384" s="1" t="s">
        <v>465</v>
      </c>
      <c r="E384" s="1" t="s">
        <v>467</v>
      </c>
      <c r="F384" s="11">
        <v>1810.7</v>
      </c>
      <c r="G384" s="11">
        <v>0</v>
      </c>
      <c r="H384" s="26" t="str">
        <f>MID(Tabla_Gtos_Ingresos7[[#This Row],[Subcuenta]],1,4)</f>
        <v>6400</v>
      </c>
      <c r="I384" s="27">
        <f>VALUE(MID(Tabla_Gtos_Ingresos7[[#This Row],[4 digitos]],1,3))</f>
        <v>640</v>
      </c>
      <c r="J384" s="27">
        <f>VALUE(MID(Tabla_Gtos_Ingresos7[[#This Row],[3 digitos]],1,2))</f>
        <v>64</v>
      </c>
      <c r="K384" s="28" t="str">
        <f>VLOOKUP(Tabla_Gtos_Ingresos7[[#This Row],[3 digitos]],PGC_Gtos_e_Ingresos[],4,FALSE)</f>
        <v>6.a</v>
      </c>
      <c r="L384" s="30" t="str">
        <f>VLOOKUP(Tabla_Gtos_Ingresos7[[#This Row],[Grupo 1]],Tabla3[],4,FALSE)</f>
        <v>6. Gtos de Personal</v>
      </c>
      <c r="M384" s="30" t="str">
        <f>VLOOKUP(Tabla_Gtos_Ingresos7[[#This Row],[Grupo 1]],Tabla3[],5,FALSE)</f>
        <v>6.a Sueldos y Salarios</v>
      </c>
      <c r="N384" s="28" t="str">
        <f>VLOOKUP(Tabla_Gtos_Ingresos7[[#This Row],[Grupo 1]],Tabla3[],10,FALSE)</f>
        <v>G</v>
      </c>
      <c r="O384" s="28" t="str">
        <f>VLOOKUP(Tabla_Gtos_Ingresos7[[#This Row],[Grupo 1]],Tabla3[],6,FALSE)</f>
        <v>Explotación</v>
      </c>
      <c r="P384" s="28">
        <f>VLOOKUP(Tabla_Gtos_Ingresos7[[#This Row],[Grupo 1]],Tabla3[],2,FALSE)</f>
        <v>6</v>
      </c>
      <c r="Q384" s="29" t="str">
        <f>VLOOKUP(Tabla_Gtos_Ingresos7[[#This Row],[3 digitos]],PGC_Gtos_e_Ingresos[],2,FALSE)</f>
        <v xml:space="preserve"> Sueldos y salarios</v>
      </c>
      <c r="R384" s="30" t="str">
        <f>Tabla_Gtos_Ingresos7[[#This Row],[3 digitos]]&amp;"/"&amp;Tabla_Gtos_Ingresos7[[#This Row],[Nombre cuenta]]</f>
        <v>640/ Sueldos y salarios</v>
      </c>
      <c r="S384" s="30">
        <f>YEAR(Tabla_Gtos_Ingresos7[[#This Row],[Fecha]])</f>
        <v>2010</v>
      </c>
      <c r="T384" s="27">
        <f>MONTH(Tabla_Gtos_Ingresos7[[#This Row],[Fecha]])</f>
        <v>2</v>
      </c>
      <c r="U384" s="30">
        <f>ROUNDUP(MONTH(Tabla_Gtos_Ingresos7[[#This Row],[Fecha]])/3, 0)</f>
        <v>1</v>
      </c>
      <c r="V384" s="30">
        <f>(Tabla_Gtos_Ingresos7[[#This Row],[Factor]]*Tabla_Gtos_Ingresos7[[#This Row],[Haber]])+(Tabla_Gtos_Ingresos7[[#This Row],[Factor]]*Tabla_Gtos_Ingresos7[[#This Row],[Debe]])</f>
        <v>-1810.7</v>
      </c>
      <c r="W384" s="30">
        <f>VLOOKUP(Tabla_Gtos_Ingresos7[[#This Row],[3 digitos]],PGC_Gtos_e_Ingresos[],3,FALSE)</f>
        <v>-1</v>
      </c>
    </row>
    <row r="385" spans="1:23" x14ac:dyDescent="0.2">
      <c r="A385" s="1">
        <v>336</v>
      </c>
      <c r="B385" s="12">
        <v>40237</v>
      </c>
      <c r="C385" s="14">
        <v>64000006</v>
      </c>
      <c r="D385" s="1" t="s">
        <v>392</v>
      </c>
      <c r="E385" s="1" t="s">
        <v>394</v>
      </c>
      <c r="F385" s="11">
        <v>1470.7</v>
      </c>
      <c r="G385" s="11">
        <v>0</v>
      </c>
      <c r="H385" s="26" t="str">
        <f>MID(Tabla_Gtos_Ingresos7[[#This Row],[Subcuenta]],1,4)</f>
        <v>6400</v>
      </c>
      <c r="I385" s="27">
        <f>VALUE(MID(Tabla_Gtos_Ingresos7[[#This Row],[4 digitos]],1,3))</f>
        <v>640</v>
      </c>
      <c r="J385" s="27">
        <f>VALUE(MID(Tabla_Gtos_Ingresos7[[#This Row],[3 digitos]],1,2))</f>
        <v>64</v>
      </c>
      <c r="K385" s="28" t="str">
        <f>VLOOKUP(Tabla_Gtos_Ingresos7[[#This Row],[3 digitos]],PGC_Gtos_e_Ingresos[],4,FALSE)</f>
        <v>6.a</v>
      </c>
      <c r="L385" s="30" t="str">
        <f>VLOOKUP(Tabla_Gtos_Ingresos7[[#This Row],[Grupo 1]],Tabla3[],4,FALSE)</f>
        <v>6. Gtos de Personal</v>
      </c>
      <c r="M385" s="30" t="str">
        <f>VLOOKUP(Tabla_Gtos_Ingresos7[[#This Row],[Grupo 1]],Tabla3[],5,FALSE)</f>
        <v>6.a Sueldos y Salarios</v>
      </c>
      <c r="N385" s="28" t="str">
        <f>VLOOKUP(Tabla_Gtos_Ingresos7[[#This Row],[Grupo 1]],Tabla3[],10,FALSE)</f>
        <v>G</v>
      </c>
      <c r="O385" s="28" t="str">
        <f>VLOOKUP(Tabla_Gtos_Ingresos7[[#This Row],[Grupo 1]],Tabla3[],6,FALSE)</f>
        <v>Explotación</v>
      </c>
      <c r="P385" s="28">
        <f>VLOOKUP(Tabla_Gtos_Ingresos7[[#This Row],[Grupo 1]],Tabla3[],2,FALSE)</f>
        <v>6</v>
      </c>
      <c r="Q385" s="29" t="str">
        <f>VLOOKUP(Tabla_Gtos_Ingresos7[[#This Row],[3 digitos]],PGC_Gtos_e_Ingresos[],2,FALSE)</f>
        <v xml:space="preserve"> Sueldos y salarios</v>
      </c>
      <c r="R385" s="30" t="str">
        <f>Tabla_Gtos_Ingresos7[[#This Row],[3 digitos]]&amp;"/"&amp;Tabla_Gtos_Ingresos7[[#This Row],[Nombre cuenta]]</f>
        <v>640/ Sueldos y salarios</v>
      </c>
      <c r="S385" s="30">
        <f>YEAR(Tabla_Gtos_Ingresos7[[#This Row],[Fecha]])</f>
        <v>2010</v>
      </c>
      <c r="T385" s="27">
        <f>MONTH(Tabla_Gtos_Ingresos7[[#This Row],[Fecha]])</f>
        <v>2</v>
      </c>
      <c r="U385" s="30">
        <f>ROUNDUP(MONTH(Tabla_Gtos_Ingresos7[[#This Row],[Fecha]])/3, 0)</f>
        <v>1</v>
      </c>
      <c r="V385" s="30">
        <f>(Tabla_Gtos_Ingresos7[[#This Row],[Factor]]*Tabla_Gtos_Ingresos7[[#This Row],[Haber]])+(Tabla_Gtos_Ingresos7[[#This Row],[Factor]]*Tabla_Gtos_Ingresos7[[#This Row],[Debe]])</f>
        <v>-1470.7</v>
      </c>
      <c r="W385" s="30">
        <f>VLOOKUP(Tabla_Gtos_Ingresos7[[#This Row],[3 digitos]],PGC_Gtos_e_Ingresos[],3,FALSE)</f>
        <v>-1</v>
      </c>
    </row>
    <row r="386" spans="1:23" x14ac:dyDescent="0.2">
      <c r="A386" s="1">
        <v>340</v>
      </c>
      <c r="B386" s="12">
        <v>40237</v>
      </c>
      <c r="C386" s="14">
        <v>64000008</v>
      </c>
      <c r="D386" s="1" t="s">
        <v>521</v>
      </c>
      <c r="E386" s="1" t="s">
        <v>523</v>
      </c>
      <c r="F386" s="11">
        <v>1881.81</v>
      </c>
      <c r="G386" s="11">
        <v>0</v>
      </c>
      <c r="H386" s="26" t="str">
        <f>MID(Tabla_Gtos_Ingresos7[[#This Row],[Subcuenta]],1,4)</f>
        <v>6400</v>
      </c>
      <c r="I386" s="27">
        <f>VALUE(MID(Tabla_Gtos_Ingresos7[[#This Row],[4 digitos]],1,3))</f>
        <v>640</v>
      </c>
      <c r="J386" s="27">
        <f>VALUE(MID(Tabla_Gtos_Ingresos7[[#This Row],[3 digitos]],1,2))</f>
        <v>64</v>
      </c>
      <c r="K386" s="28" t="str">
        <f>VLOOKUP(Tabla_Gtos_Ingresos7[[#This Row],[3 digitos]],PGC_Gtos_e_Ingresos[],4,FALSE)</f>
        <v>6.a</v>
      </c>
      <c r="L386" s="30" t="str">
        <f>VLOOKUP(Tabla_Gtos_Ingresos7[[#This Row],[Grupo 1]],Tabla3[],4,FALSE)</f>
        <v>6. Gtos de Personal</v>
      </c>
      <c r="M386" s="30" t="str">
        <f>VLOOKUP(Tabla_Gtos_Ingresos7[[#This Row],[Grupo 1]],Tabla3[],5,FALSE)</f>
        <v>6.a Sueldos y Salarios</v>
      </c>
      <c r="N386" s="28" t="str">
        <f>VLOOKUP(Tabla_Gtos_Ingresos7[[#This Row],[Grupo 1]],Tabla3[],10,FALSE)</f>
        <v>G</v>
      </c>
      <c r="O386" s="28" t="str">
        <f>VLOOKUP(Tabla_Gtos_Ingresos7[[#This Row],[Grupo 1]],Tabla3[],6,FALSE)</f>
        <v>Explotación</v>
      </c>
      <c r="P386" s="28">
        <f>VLOOKUP(Tabla_Gtos_Ingresos7[[#This Row],[Grupo 1]],Tabla3[],2,FALSE)</f>
        <v>6</v>
      </c>
      <c r="Q386" s="29" t="str">
        <f>VLOOKUP(Tabla_Gtos_Ingresos7[[#This Row],[3 digitos]],PGC_Gtos_e_Ingresos[],2,FALSE)</f>
        <v xml:space="preserve"> Sueldos y salarios</v>
      </c>
      <c r="R386" s="30" t="str">
        <f>Tabla_Gtos_Ingresos7[[#This Row],[3 digitos]]&amp;"/"&amp;Tabla_Gtos_Ingresos7[[#This Row],[Nombre cuenta]]</f>
        <v>640/ Sueldos y salarios</v>
      </c>
      <c r="S386" s="30">
        <f>YEAR(Tabla_Gtos_Ingresos7[[#This Row],[Fecha]])</f>
        <v>2010</v>
      </c>
      <c r="T386" s="27">
        <f>MONTH(Tabla_Gtos_Ingresos7[[#This Row],[Fecha]])</f>
        <v>2</v>
      </c>
      <c r="U386" s="30">
        <f>ROUNDUP(MONTH(Tabla_Gtos_Ingresos7[[#This Row],[Fecha]])/3, 0)</f>
        <v>1</v>
      </c>
      <c r="V386" s="30">
        <f>(Tabla_Gtos_Ingresos7[[#This Row],[Factor]]*Tabla_Gtos_Ingresos7[[#This Row],[Haber]])+(Tabla_Gtos_Ingresos7[[#This Row],[Factor]]*Tabla_Gtos_Ingresos7[[#This Row],[Debe]])</f>
        <v>-1881.81</v>
      </c>
      <c r="W386" s="30">
        <f>VLOOKUP(Tabla_Gtos_Ingresos7[[#This Row],[3 digitos]],PGC_Gtos_e_Ingresos[],3,FALSE)</f>
        <v>-1</v>
      </c>
    </row>
    <row r="387" spans="1:23" x14ac:dyDescent="0.2">
      <c r="A387" s="1">
        <v>337</v>
      </c>
      <c r="B387" s="12">
        <v>40237</v>
      </c>
      <c r="C387" s="14">
        <v>64000009</v>
      </c>
      <c r="D387" s="2" t="s">
        <v>571</v>
      </c>
      <c r="E387" s="1" t="s">
        <v>661</v>
      </c>
      <c r="F387" s="11">
        <v>1341.14</v>
      </c>
      <c r="G387" s="11">
        <v>0</v>
      </c>
      <c r="H387" s="26" t="str">
        <f>MID(Tabla_Gtos_Ingresos7[[#This Row],[Subcuenta]],1,4)</f>
        <v>6400</v>
      </c>
      <c r="I387" s="27">
        <f>VALUE(MID(Tabla_Gtos_Ingresos7[[#This Row],[4 digitos]],1,3))</f>
        <v>640</v>
      </c>
      <c r="J387" s="27">
        <f>VALUE(MID(Tabla_Gtos_Ingresos7[[#This Row],[3 digitos]],1,2))</f>
        <v>64</v>
      </c>
      <c r="K387" s="28" t="str">
        <f>VLOOKUP(Tabla_Gtos_Ingresos7[[#This Row],[3 digitos]],PGC_Gtos_e_Ingresos[],4,FALSE)</f>
        <v>6.a</v>
      </c>
      <c r="L387" s="30" t="str">
        <f>VLOOKUP(Tabla_Gtos_Ingresos7[[#This Row],[Grupo 1]],Tabla3[],4,FALSE)</f>
        <v>6. Gtos de Personal</v>
      </c>
      <c r="M387" s="30" t="str">
        <f>VLOOKUP(Tabla_Gtos_Ingresos7[[#This Row],[Grupo 1]],Tabla3[],5,FALSE)</f>
        <v>6.a Sueldos y Salarios</v>
      </c>
      <c r="N387" s="28" t="str">
        <f>VLOOKUP(Tabla_Gtos_Ingresos7[[#This Row],[Grupo 1]],Tabla3[],10,FALSE)</f>
        <v>G</v>
      </c>
      <c r="O387" s="28" t="str">
        <f>VLOOKUP(Tabla_Gtos_Ingresos7[[#This Row],[Grupo 1]],Tabla3[],6,FALSE)</f>
        <v>Explotación</v>
      </c>
      <c r="P387" s="28">
        <f>VLOOKUP(Tabla_Gtos_Ingresos7[[#This Row],[Grupo 1]],Tabla3[],2,FALSE)</f>
        <v>6</v>
      </c>
      <c r="Q387" s="29" t="str">
        <f>VLOOKUP(Tabla_Gtos_Ingresos7[[#This Row],[3 digitos]],PGC_Gtos_e_Ingresos[],2,FALSE)</f>
        <v xml:space="preserve"> Sueldos y salarios</v>
      </c>
      <c r="R387" s="30" t="str">
        <f>Tabla_Gtos_Ingresos7[[#This Row],[3 digitos]]&amp;"/"&amp;Tabla_Gtos_Ingresos7[[#This Row],[Nombre cuenta]]</f>
        <v>640/ Sueldos y salarios</v>
      </c>
      <c r="S387" s="30">
        <f>YEAR(Tabla_Gtos_Ingresos7[[#This Row],[Fecha]])</f>
        <v>2010</v>
      </c>
      <c r="T387" s="27">
        <f>MONTH(Tabla_Gtos_Ingresos7[[#This Row],[Fecha]])</f>
        <v>2</v>
      </c>
      <c r="U387" s="30">
        <f>ROUNDUP(MONTH(Tabla_Gtos_Ingresos7[[#This Row],[Fecha]])/3, 0)</f>
        <v>1</v>
      </c>
      <c r="V387" s="30">
        <f>(Tabla_Gtos_Ingresos7[[#This Row],[Factor]]*Tabla_Gtos_Ingresos7[[#This Row],[Haber]])+(Tabla_Gtos_Ingresos7[[#This Row],[Factor]]*Tabla_Gtos_Ingresos7[[#This Row],[Debe]])</f>
        <v>-1341.14</v>
      </c>
      <c r="W387" s="30">
        <f>VLOOKUP(Tabla_Gtos_Ingresos7[[#This Row],[3 digitos]],PGC_Gtos_e_Ingresos[],3,FALSE)</f>
        <v>-1</v>
      </c>
    </row>
    <row r="388" spans="1:23" x14ac:dyDescent="0.2">
      <c r="A388" s="1">
        <v>1043</v>
      </c>
      <c r="B388" s="12">
        <v>40327</v>
      </c>
      <c r="C388" s="14">
        <v>60700007</v>
      </c>
      <c r="D388" s="1" t="s">
        <v>11</v>
      </c>
      <c r="E388" s="1" t="s">
        <v>891</v>
      </c>
      <c r="F388" s="11">
        <v>790.56</v>
      </c>
      <c r="G388" s="11">
        <v>0</v>
      </c>
      <c r="H388" s="26" t="str">
        <f>MID(Tabla_Gtos_Ingresos7[[#This Row],[Subcuenta]],1,4)</f>
        <v>6070</v>
      </c>
      <c r="I388" s="27">
        <f>VALUE(MID(Tabla_Gtos_Ingresos7[[#This Row],[4 digitos]],1,3))</f>
        <v>607</v>
      </c>
      <c r="J388" s="27">
        <f>VALUE(MID(Tabla_Gtos_Ingresos7[[#This Row],[3 digitos]],1,2))</f>
        <v>60</v>
      </c>
      <c r="K388" s="28" t="str">
        <f>VLOOKUP(Tabla_Gtos_Ingresos7[[#This Row],[3 digitos]],PGC_Gtos_e_Ingresos[],4,FALSE)</f>
        <v>4.c</v>
      </c>
      <c r="L388" s="30" t="str">
        <f>VLOOKUP(Tabla_Gtos_Ingresos7[[#This Row],[Grupo 1]],Tabla3[],4,FALSE)</f>
        <v>4. Aprovisionamientos</v>
      </c>
      <c r="M388" s="30" t="str">
        <f>VLOOKUP(Tabla_Gtos_Ingresos7[[#This Row],[Grupo 1]],Tabla3[],5,FALSE)</f>
        <v>4.c Trabajos Realizados por Otras Empresas</v>
      </c>
      <c r="N388" s="28" t="str">
        <f>VLOOKUP(Tabla_Gtos_Ingresos7[[#This Row],[Grupo 1]],Tabla3[],10,FALSE)</f>
        <v>G</v>
      </c>
      <c r="O388" s="28" t="str">
        <f>VLOOKUP(Tabla_Gtos_Ingresos7[[#This Row],[Grupo 1]],Tabla3[],6,FALSE)</f>
        <v>Explotación</v>
      </c>
      <c r="P388" s="28">
        <f>VLOOKUP(Tabla_Gtos_Ingresos7[[#This Row],[Grupo 1]],Tabla3[],2,FALSE)</f>
        <v>4</v>
      </c>
      <c r="Q388" s="29" t="str">
        <f>VLOOKUP(Tabla_Gtos_Ingresos7[[#This Row],[3 digitos]],PGC_Gtos_e_Ingresos[],2,FALSE)</f>
        <v xml:space="preserve"> Trabajos realizados por otras empresas</v>
      </c>
      <c r="R388" s="30" t="str">
        <f>Tabla_Gtos_Ingresos7[[#This Row],[3 digitos]]&amp;"/"&amp;Tabla_Gtos_Ingresos7[[#This Row],[Nombre cuenta]]</f>
        <v>607/ Trabajos realizados por otras empresas</v>
      </c>
      <c r="S388" s="30">
        <f>YEAR(Tabla_Gtos_Ingresos7[[#This Row],[Fecha]])</f>
        <v>2010</v>
      </c>
      <c r="T388" s="27">
        <f>MONTH(Tabla_Gtos_Ingresos7[[#This Row],[Fecha]])</f>
        <v>5</v>
      </c>
      <c r="U388" s="30">
        <f>ROUNDUP(MONTH(Tabla_Gtos_Ingresos7[[#This Row],[Fecha]])/3, 0)</f>
        <v>2</v>
      </c>
      <c r="V388" s="30">
        <f>(Tabla_Gtos_Ingresos7[[#This Row],[Factor]]*Tabla_Gtos_Ingresos7[[#This Row],[Haber]])+(Tabla_Gtos_Ingresos7[[#This Row],[Factor]]*Tabla_Gtos_Ingresos7[[#This Row],[Debe]])</f>
        <v>-790.56</v>
      </c>
      <c r="W388" s="30">
        <f>VLOOKUP(Tabla_Gtos_Ingresos7[[#This Row],[3 digitos]],PGC_Gtos_e_Ingresos[],3,FALSE)</f>
        <v>-1</v>
      </c>
    </row>
    <row r="389" spans="1:23" x14ac:dyDescent="0.2">
      <c r="A389" s="1">
        <v>1030</v>
      </c>
      <c r="B389" s="12">
        <v>40327</v>
      </c>
      <c r="C389" s="14">
        <v>62200031</v>
      </c>
      <c r="D389" s="1" t="s">
        <v>14</v>
      </c>
      <c r="E389" s="1" t="s">
        <v>909</v>
      </c>
      <c r="F389" s="11">
        <v>314</v>
      </c>
      <c r="G389" s="11">
        <v>0</v>
      </c>
      <c r="H389" s="26" t="str">
        <f>MID(Tabla_Gtos_Ingresos7[[#This Row],[Subcuenta]],1,4)</f>
        <v>6220</v>
      </c>
      <c r="I389" s="27">
        <f>VALUE(MID(Tabla_Gtos_Ingresos7[[#This Row],[4 digitos]],1,3))</f>
        <v>622</v>
      </c>
      <c r="J389" s="27">
        <f>VALUE(MID(Tabla_Gtos_Ingresos7[[#This Row],[3 digitos]],1,2))</f>
        <v>62</v>
      </c>
      <c r="K389" s="28" t="str">
        <f>VLOOKUP(Tabla_Gtos_Ingresos7[[#This Row],[3 digitos]],PGC_Gtos_e_Ingresos[],4,FALSE)</f>
        <v>7.a</v>
      </c>
      <c r="L389" s="30" t="str">
        <f>VLOOKUP(Tabla_Gtos_Ingresos7[[#This Row],[Grupo 1]],Tabla3[],4,FALSE)</f>
        <v>7. Otros Gastos de Explotación</v>
      </c>
      <c r="M389" s="30" t="str">
        <f>VLOOKUP(Tabla_Gtos_Ingresos7[[#This Row],[Grupo 1]],Tabla3[],5,FALSE)</f>
        <v>7.a Servicios Exteriores</v>
      </c>
      <c r="N389" s="28" t="str">
        <f>VLOOKUP(Tabla_Gtos_Ingresos7[[#This Row],[Grupo 1]],Tabla3[],10,FALSE)</f>
        <v>G</v>
      </c>
      <c r="O389" s="28" t="str">
        <f>VLOOKUP(Tabla_Gtos_Ingresos7[[#This Row],[Grupo 1]],Tabla3[],6,FALSE)</f>
        <v>Explotación</v>
      </c>
      <c r="P389" s="28">
        <f>VLOOKUP(Tabla_Gtos_Ingresos7[[#This Row],[Grupo 1]],Tabla3[],2,FALSE)</f>
        <v>7</v>
      </c>
      <c r="Q389" s="29" t="str">
        <f>VLOOKUP(Tabla_Gtos_Ingresos7[[#This Row],[3 digitos]],PGC_Gtos_e_Ingresos[],2,FALSE)</f>
        <v xml:space="preserve"> Reparaciones y conservación</v>
      </c>
      <c r="R389" s="30" t="str">
        <f>Tabla_Gtos_Ingresos7[[#This Row],[3 digitos]]&amp;"/"&amp;Tabla_Gtos_Ingresos7[[#This Row],[Nombre cuenta]]</f>
        <v>622/ Reparaciones y conservación</v>
      </c>
      <c r="S389" s="30">
        <f>YEAR(Tabla_Gtos_Ingresos7[[#This Row],[Fecha]])</f>
        <v>2010</v>
      </c>
      <c r="T389" s="27">
        <f>MONTH(Tabla_Gtos_Ingresos7[[#This Row],[Fecha]])</f>
        <v>5</v>
      </c>
      <c r="U389" s="30">
        <f>ROUNDUP(MONTH(Tabla_Gtos_Ingresos7[[#This Row],[Fecha]])/3, 0)</f>
        <v>2</v>
      </c>
      <c r="V389" s="30">
        <f>(Tabla_Gtos_Ingresos7[[#This Row],[Factor]]*Tabla_Gtos_Ingresos7[[#This Row],[Haber]])+(Tabla_Gtos_Ingresos7[[#This Row],[Factor]]*Tabla_Gtos_Ingresos7[[#This Row],[Debe]])</f>
        <v>-314</v>
      </c>
      <c r="W389" s="30">
        <f>VLOOKUP(Tabla_Gtos_Ingresos7[[#This Row],[3 digitos]],PGC_Gtos_e_Ingresos[],3,FALSE)</f>
        <v>-1</v>
      </c>
    </row>
    <row r="390" spans="1:23" x14ac:dyDescent="0.2">
      <c r="A390" s="1">
        <v>1031</v>
      </c>
      <c r="B390" s="12">
        <v>40327</v>
      </c>
      <c r="C390" s="14">
        <v>62200032</v>
      </c>
      <c r="D390" s="1" t="s">
        <v>14</v>
      </c>
      <c r="E390" s="2" t="s">
        <v>910</v>
      </c>
      <c r="F390" s="11">
        <v>274</v>
      </c>
      <c r="G390" s="11">
        <v>0</v>
      </c>
      <c r="H390" s="26" t="str">
        <f>MID(Tabla_Gtos_Ingresos7[[#This Row],[Subcuenta]],1,4)</f>
        <v>6220</v>
      </c>
      <c r="I390" s="27">
        <f>VALUE(MID(Tabla_Gtos_Ingresos7[[#This Row],[4 digitos]],1,3))</f>
        <v>622</v>
      </c>
      <c r="J390" s="27">
        <f>VALUE(MID(Tabla_Gtos_Ingresos7[[#This Row],[3 digitos]],1,2))</f>
        <v>62</v>
      </c>
      <c r="K390" s="28" t="str">
        <f>VLOOKUP(Tabla_Gtos_Ingresos7[[#This Row],[3 digitos]],PGC_Gtos_e_Ingresos[],4,FALSE)</f>
        <v>7.a</v>
      </c>
      <c r="L390" s="30" t="str">
        <f>VLOOKUP(Tabla_Gtos_Ingresos7[[#This Row],[Grupo 1]],Tabla3[],4,FALSE)</f>
        <v>7. Otros Gastos de Explotación</v>
      </c>
      <c r="M390" s="30" t="str">
        <f>VLOOKUP(Tabla_Gtos_Ingresos7[[#This Row],[Grupo 1]],Tabla3[],5,FALSE)</f>
        <v>7.a Servicios Exteriores</v>
      </c>
      <c r="N390" s="28" t="str">
        <f>VLOOKUP(Tabla_Gtos_Ingresos7[[#This Row],[Grupo 1]],Tabla3[],10,FALSE)</f>
        <v>G</v>
      </c>
      <c r="O390" s="28" t="str">
        <f>VLOOKUP(Tabla_Gtos_Ingresos7[[#This Row],[Grupo 1]],Tabla3[],6,FALSE)</f>
        <v>Explotación</v>
      </c>
      <c r="P390" s="28">
        <f>VLOOKUP(Tabla_Gtos_Ingresos7[[#This Row],[Grupo 1]],Tabla3[],2,FALSE)</f>
        <v>7</v>
      </c>
      <c r="Q390" s="29" t="str">
        <f>VLOOKUP(Tabla_Gtos_Ingresos7[[#This Row],[3 digitos]],PGC_Gtos_e_Ingresos[],2,FALSE)</f>
        <v xml:space="preserve"> Reparaciones y conservación</v>
      </c>
      <c r="R390" s="30" t="str">
        <f>Tabla_Gtos_Ingresos7[[#This Row],[3 digitos]]&amp;"/"&amp;Tabla_Gtos_Ingresos7[[#This Row],[Nombre cuenta]]</f>
        <v>622/ Reparaciones y conservación</v>
      </c>
      <c r="S390" s="30">
        <f>YEAR(Tabla_Gtos_Ingresos7[[#This Row],[Fecha]])</f>
        <v>2010</v>
      </c>
      <c r="T390" s="27">
        <f>MONTH(Tabla_Gtos_Ingresos7[[#This Row],[Fecha]])</f>
        <v>5</v>
      </c>
      <c r="U390" s="30">
        <f>ROUNDUP(MONTH(Tabla_Gtos_Ingresos7[[#This Row],[Fecha]])/3, 0)</f>
        <v>2</v>
      </c>
      <c r="V390" s="30">
        <f>(Tabla_Gtos_Ingresos7[[#This Row],[Factor]]*Tabla_Gtos_Ingresos7[[#This Row],[Haber]])+(Tabla_Gtos_Ingresos7[[#This Row],[Factor]]*Tabla_Gtos_Ingresos7[[#This Row],[Debe]])</f>
        <v>-274</v>
      </c>
      <c r="W390" s="30">
        <f>VLOOKUP(Tabla_Gtos_Ingresos7[[#This Row],[3 digitos]],PGC_Gtos_e_Ingresos[],3,FALSE)</f>
        <v>-1</v>
      </c>
    </row>
    <row r="391" spans="1:23" x14ac:dyDescent="0.2">
      <c r="A391" s="1">
        <v>1895</v>
      </c>
      <c r="B391" s="12">
        <v>40419</v>
      </c>
      <c r="C391" s="14">
        <v>62200054</v>
      </c>
      <c r="D391" s="1" t="s">
        <v>14</v>
      </c>
      <c r="E391" s="1" t="s">
        <v>913</v>
      </c>
      <c r="F391" s="11">
        <v>425</v>
      </c>
      <c r="G391" s="11">
        <v>0</v>
      </c>
      <c r="H391" s="26" t="str">
        <f>MID(Tabla_Gtos_Ingresos7[[#This Row],[Subcuenta]],1,4)</f>
        <v>6220</v>
      </c>
      <c r="I391" s="27">
        <f>VALUE(MID(Tabla_Gtos_Ingresos7[[#This Row],[4 digitos]],1,3))</f>
        <v>622</v>
      </c>
      <c r="J391" s="27">
        <f>VALUE(MID(Tabla_Gtos_Ingresos7[[#This Row],[3 digitos]],1,2))</f>
        <v>62</v>
      </c>
      <c r="K391" s="28" t="str">
        <f>VLOOKUP(Tabla_Gtos_Ingresos7[[#This Row],[3 digitos]],PGC_Gtos_e_Ingresos[],4,FALSE)</f>
        <v>7.a</v>
      </c>
      <c r="L391" s="30" t="str">
        <f>VLOOKUP(Tabla_Gtos_Ingresos7[[#This Row],[Grupo 1]],Tabla3[],4,FALSE)</f>
        <v>7. Otros Gastos de Explotación</v>
      </c>
      <c r="M391" s="30" t="str">
        <f>VLOOKUP(Tabla_Gtos_Ingresos7[[#This Row],[Grupo 1]],Tabla3[],5,FALSE)</f>
        <v>7.a Servicios Exteriores</v>
      </c>
      <c r="N391" s="28" t="str">
        <f>VLOOKUP(Tabla_Gtos_Ingresos7[[#This Row],[Grupo 1]],Tabla3[],10,FALSE)</f>
        <v>G</v>
      </c>
      <c r="O391" s="28" t="str">
        <f>VLOOKUP(Tabla_Gtos_Ingresos7[[#This Row],[Grupo 1]],Tabla3[],6,FALSE)</f>
        <v>Explotación</v>
      </c>
      <c r="P391" s="28">
        <f>VLOOKUP(Tabla_Gtos_Ingresos7[[#This Row],[Grupo 1]],Tabla3[],2,FALSE)</f>
        <v>7</v>
      </c>
      <c r="Q391" s="29" t="str">
        <f>VLOOKUP(Tabla_Gtos_Ingresos7[[#This Row],[3 digitos]],PGC_Gtos_e_Ingresos[],2,FALSE)</f>
        <v xml:space="preserve"> Reparaciones y conservación</v>
      </c>
      <c r="R391" s="30" t="str">
        <f>Tabla_Gtos_Ingresos7[[#This Row],[3 digitos]]&amp;"/"&amp;Tabla_Gtos_Ingresos7[[#This Row],[Nombre cuenta]]</f>
        <v>622/ Reparaciones y conservación</v>
      </c>
      <c r="S391" s="30">
        <f>YEAR(Tabla_Gtos_Ingresos7[[#This Row],[Fecha]])</f>
        <v>2010</v>
      </c>
      <c r="T391" s="27">
        <f>MONTH(Tabla_Gtos_Ingresos7[[#This Row],[Fecha]])</f>
        <v>8</v>
      </c>
      <c r="U391" s="30">
        <f>ROUNDUP(MONTH(Tabla_Gtos_Ingresos7[[#This Row],[Fecha]])/3, 0)</f>
        <v>3</v>
      </c>
      <c r="V391" s="30">
        <f>(Tabla_Gtos_Ingresos7[[#This Row],[Factor]]*Tabla_Gtos_Ingresos7[[#This Row],[Haber]])+(Tabla_Gtos_Ingresos7[[#This Row],[Factor]]*Tabla_Gtos_Ingresos7[[#This Row],[Debe]])</f>
        <v>-425</v>
      </c>
      <c r="W391" s="30">
        <f>VLOOKUP(Tabla_Gtos_Ingresos7[[#This Row],[3 digitos]],PGC_Gtos_e_Ingresos[],3,FALSE)</f>
        <v>-1</v>
      </c>
    </row>
    <row r="392" spans="1:23" x14ac:dyDescent="0.2">
      <c r="A392" s="1">
        <v>2146</v>
      </c>
      <c r="B392" s="12">
        <v>40450</v>
      </c>
      <c r="C392" s="14">
        <v>70000170</v>
      </c>
      <c r="D392" s="1" t="s">
        <v>38</v>
      </c>
      <c r="E392" s="1" t="s">
        <v>312</v>
      </c>
      <c r="F392" s="11">
        <v>0</v>
      </c>
      <c r="G392" s="11">
        <v>1088.92</v>
      </c>
      <c r="H392" s="26" t="str">
        <f>MID(Tabla_Gtos_Ingresos7[[#This Row],[Subcuenta]],1,4)</f>
        <v>7000</v>
      </c>
      <c r="I392" s="27">
        <f>VALUE(MID(Tabla_Gtos_Ingresos7[[#This Row],[4 digitos]],1,3))</f>
        <v>700</v>
      </c>
      <c r="J392" s="27">
        <f>VALUE(MID(Tabla_Gtos_Ingresos7[[#This Row],[3 digitos]],1,2))</f>
        <v>70</v>
      </c>
      <c r="K392" s="28" t="str">
        <f>VLOOKUP(Tabla_Gtos_Ingresos7[[#This Row],[3 digitos]],PGC_Gtos_e_Ingresos[],4,FALSE)</f>
        <v>1a</v>
      </c>
      <c r="L392" s="30" t="str">
        <f>VLOOKUP(Tabla_Gtos_Ingresos7[[#This Row],[Grupo 1]],Tabla3[],4,FALSE)</f>
        <v>1. Importe Neto Cifra de Negocios</v>
      </c>
      <c r="M392" s="30" t="str">
        <f>VLOOKUP(Tabla_Gtos_Ingresos7[[#This Row],[Grupo 1]],Tabla3[],5,FALSE)</f>
        <v>1.a Ventas</v>
      </c>
      <c r="N392" s="28" t="str">
        <f>VLOOKUP(Tabla_Gtos_Ingresos7[[#This Row],[Grupo 1]],Tabla3[],10,FALSE)</f>
        <v>I</v>
      </c>
      <c r="O392" s="28" t="str">
        <f>VLOOKUP(Tabla_Gtos_Ingresos7[[#This Row],[Grupo 1]],Tabla3[],6,FALSE)</f>
        <v>Explotación</v>
      </c>
      <c r="P392" s="28">
        <f>VLOOKUP(Tabla_Gtos_Ingresos7[[#This Row],[Grupo 1]],Tabla3[],2,FALSE)</f>
        <v>1</v>
      </c>
      <c r="Q392" s="29" t="str">
        <f>VLOOKUP(Tabla_Gtos_Ingresos7[[#This Row],[3 digitos]],PGC_Gtos_e_Ingresos[],2,FALSE)</f>
        <v xml:space="preserve"> Ventas de mercaderías</v>
      </c>
      <c r="R392" s="30" t="str">
        <f>Tabla_Gtos_Ingresos7[[#This Row],[3 digitos]]&amp;"/"&amp;Tabla_Gtos_Ingresos7[[#This Row],[Nombre cuenta]]</f>
        <v>700/ Ventas de mercaderías</v>
      </c>
      <c r="S392" s="30">
        <f>YEAR(Tabla_Gtos_Ingresos7[[#This Row],[Fecha]])</f>
        <v>2010</v>
      </c>
      <c r="T392" s="27">
        <f>MONTH(Tabla_Gtos_Ingresos7[[#This Row],[Fecha]])</f>
        <v>9</v>
      </c>
      <c r="U392" s="30">
        <f>ROUNDUP(MONTH(Tabla_Gtos_Ingresos7[[#This Row],[Fecha]])/3, 0)</f>
        <v>3</v>
      </c>
      <c r="V392" s="30">
        <f>(Tabla_Gtos_Ingresos7[[#This Row],[Factor]]*Tabla_Gtos_Ingresos7[[#This Row],[Haber]])+(Tabla_Gtos_Ingresos7[[#This Row],[Factor]]*Tabla_Gtos_Ingresos7[[#This Row],[Debe]])</f>
        <v>1088.92</v>
      </c>
      <c r="W392" s="30">
        <f>VLOOKUP(Tabla_Gtos_Ingresos7[[#This Row],[3 digitos]],PGC_Gtos_e_Ingresos[],3,FALSE)</f>
        <v>1</v>
      </c>
    </row>
    <row r="393" spans="1:23" x14ac:dyDescent="0.2">
      <c r="A393" s="1">
        <v>2147</v>
      </c>
      <c r="B393" s="12">
        <v>40450</v>
      </c>
      <c r="C393" s="14">
        <v>70000171</v>
      </c>
      <c r="D393" s="1" t="s">
        <v>38</v>
      </c>
      <c r="E393" s="1" t="s">
        <v>416</v>
      </c>
      <c r="F393" s="11">
        <v>0</v>
      </c>
      <c r="G393" s="11">
        <v>761.1</v>
      </c>
      <c r="H393" s="26" t="str">
        <f>MID(Tabla_Gtos_Ingresos7[[#This Row],[Subcuenta]],1,4)</f>
        <v>7000</v>
      </c>
      <c r="I393" s="27">
        <f>VALUE(MID(Tabla_Gtos_Ingresos7[[#This Row],[4 digitos]],1,3))</f>
        <v>700</v>
      </c>
      <c r="J393" s="27">
        <f>VALUE(MID(Tabla_Gtos_Ingresos7[[#This Row],[3 digitos]],1,2))</f>
        <v>70</v>
      </c>
      <c r="K393" s="28" t="str">
        <f>VLOOKUP(Tabla_Gtos_Ingresos7[[#This Row],[3 digitos]],PGC_Gtos_e_Ingresos[],4,FALSE)</f>
        <v>1a</v>
      </c>
      <c r="L393" s="30" t="str">
        <f>VLOOKUP(Tabla_Gtos_Ingresos7[[#This Row],[Grupo 1]],Tabla3[],4,FALSE)</f>
        <v>1. Importe Neto Cifra de Negocios</v>
      </c>
      <c r="M393" s="30" t="str">
        <f>VLOOKUP(Tabla_Gtos_Ingresos7[[#This Row],[Grupo 1]],Tabla3[],5,FALSE)</f>
        <v>1.a Ventas</v>
      </c>
      <c r="N393" s="28" t="str">
        <f>VLOOKUP(Tabla_Gtos_Ingresos7[[#This Row],[Grupo 1]],Tabla3[],10,FALSE)</f>
        <v>I</v>
      </c>
      <c r="O393" s="28" t="str">
        <f>VLOOKUP(Tabla_Gtos_Ingresos7[[#This Row],[Grupo 1]],Tabla3[],6,FALSE)</f>
        <v>Explotación</v>
      </c>
      <c r="P393" s="28">
        <f>VLOOKUP(Tabla_Gtos_Ingresos7[[#This Row],[Grupo 1]],Tabla3[],2,FALSE)</f>
        <v>1</v>
      </c>
      <c r="Q393" s="29" t="str">
        <f>VLOOKUP(Tabla_Gtos_Ingresos7[[#This Row],[3 digitos]],PGC_Gtos_e_Ingresos[],2,FALSE)</f>
        <v xml:space="preserve"> Ventas de mercaderías</v>
      </c>
      <c r="R393" s="30" t="str">
        <f>Tabla_Gtos_Ingresos7[[#This Row],[3 digitos]]&amp;"/"&amp;Tabla_Gtos_Ingresos7[[#This Row],[Nombre cuenta]]</f>
        <v>700/ Ventas de mercaderías</v>
      </c>
      <c r="S393" s="30">
        <f>YEAR(Tabla_Gtos_Ingresos7[[#This Row],[Fecha]])</f>
        <v>2010</v>
      </c>
      <c r="T393" s="27">
        <f>MONTH(Tabla_Gtos_Ingresos7[[#This Row],[Fecha]])</f>
        <v>9</v>
      </c>
      <c r="U393" s="30">
        <f>ROUNDUP(MONTH(Tabla_Gtos_Ingresos7[[#This Row],[Fecha]])/3, 0)</f>
        <v>3</v>
      </c>
      <c r="V393" s="30">
        <f>(Tabla_Gtos_Ingresos7[[#This Row],[Factor]]*Tabla_Gtos_Ingresos7[[#This Row],[Haber]])+(Tabla_Gtos_Ingresos7[[#This Row],[Factor]]*Tabla_Gtos_Ingresos7[[#This Row],[Debe]])</f>
        <v>761.1</v>
      </c>
      <c r="W393" s="30">
        <f>VLOOKUP(Tabla_Gtos_Ingresos7[[#This Row],[3 digitos]],PGC_Gtos_e_Ingresos[],3,FALSE)</f>
        <v>1</v>
      </c>
    </row>
    <row r="394" spans="1:23" x14ac:dyDescent="0.2">
      <c r="A394" s="1">
        <v>2148</v>
      </c>
      <c r="B394" s="12">
        <v>40450</v>
      </c>
      <c r="C394" s="14">
        <v>70000172</v>
      </c>
      <c r="D394" s="1" t="s">
        <v>38</v>
      </c>
      <c r="E394" s="1" t="s">
        <v>327</v>
      </c>
      <c r="F394" s="11">
        <v>0</v>
      </c>
      <c r="G394" s="11">
        <v>274.45999999999998</v>
      </c>
      <c r="H394" s="26" t="str">
        <f>MID(Tabla_Gtos_Ingresos7[[#This Row],[Subcuenta]],1,4)</f>
        <v>7000</v>
      </c>
      <c r="I394" s="27">
        <f>VALUE(MID(Tabla_Gtos_Ingresos7[[#This Row],[4 digitos]],1,3))</f>
        <v>700</v>
      </c>
      <c r="J394" s="27">
        <f>VALUE(MID(Tabla_Gtos_Ingresos7[[#This Row],[3 digitos]],1,2))</f>
        <v>70</v>
      </c>
      <c r="K394" s="28" t="str">
        <f>VLOOKUP(Tabla_Gtos_Ingresos7[[#This Row],[3 digitos]],PGC_Gtos_e_Ingresos[],4,FALSE)</f>
        <v>1a</v>
      </c>
      <c r="L394" s="30" t="str">
        <f>VLOOKUP(Tabla_Gtos_Ingresos7[[#This Row],[Grupo 1]],Tabla3[],4,FALSE)</f>
        <v>1. Importe Neto Cifra de Negocios</v>
      </c>
      <c r="M394" s="30" t="str">
        <f>VLOOKUP(Tabla_Gtos_Ingresos7[[#This Row],[Grupo 1]],Tabla3[],5,FALSE)</f>
        <v>1.a Ventas</v>
      </c>
      <c r="N394" s="28" t="str">
        <f>VLOOKUP(Tabla_Gtos_Ingresos7[[#This Row],[Grupo 1]],Tabla3[],10,FALSE)</f>
        <v>I</v>
      </c>
      <c r="O394" s="28" t="str">
        <f>VLOOKUP(Tabla_Gtos_Ingresos7[[#This Row],[Grupo 1]],Tabla3[],6,FALSE)</f>
        <v>Explotación</v>
      </c>
      <c r="P394" s="28">
        <f>VLOOKUP(Tabla_Gtos_Ingresos7[[#This Row],[Grupo 1]],Tabla3[],2,FALSE)</f>
        <v>1</v>
      </c>
      <c r="Q394" s="29" t="str">
        <f>VLOOKUP(Tabla_Gtos_Ingresos7[[#This Row],[3 digitos]],PGC_Gtos_e_Ingresos[],2,FALSE)</f>
        <v xml:space="preserve"> Ventas de mercaderías</v>
      </c>
      <c r="R394" s="30" t="str">
        <f>Tabla_Gtos_Ingresos7[[#This Row],[3 digitos]]&amp;"/"&amp;Tabla_Gtos_Ingresos7[[#This Row],[Nombre cuenta]]</f>
        <v>700/ Ventas de mercaderías</v>
      </c>
      <c r="S394" s="30">
        <f>YEAR(Tabla_Gtos_Ingresos7[[#This Row],[Fecha]])</f>
        <v>2010</v>
      </c>
      <c r="T394" s="27">
        <f>MONTH(Tabla_Gtos_Ingresos7[[#This Row],[Fecha]])</f>
        <v>9</v>
      </c>
      <c r="U394" s="30">
        <f>ROUNDUP(MONTH(Tabla_Gtos_Ingresos7[[#This Row],[Fecha]])/3, 0)</f>
        <v>3</v>
      </c>
      <c r="V394" s="30">
        <f>(Tabla_Gtos_Ingresos7[[#This Row],[Factor]]*Tabla_Gtos_Ingresos7[[#This Row],[Haber]])+(Tabla_Gtos_Ingresos7[[#This Row],[Factor]]*Tabla_Gtos_Ingresos7[[#This Row],[Debe]])</f>
        <v>274.45999999999998</v>
      </c>
      <c r="W394" s="30">
        <f>VLOOKUP(Tabla_Gtos_Ingresos7[[#This Row],[3 digitos]],PGC_Gtos_e_Ingresos[],3,FALSE)</f>
        <v>1</v>
      </c>
    </row>
    <row r="395" spans="1:23" x14ac:dyDescent="0.2">
      <c r="A395" s="1">
        <v>2149</v>
      </c>
      <c r="B395" s="12">
        <v>40450</v>
      </c>
      <c r="C395" s="14">
        <v>70000173</v>
      </c>
      <c r="D395" s="1" t="s">
        <v>38</v>
      </c>
      <c r="E395" s="1" t="s">
        <v>608</v>
      </c>
      <c r="F395" s="11">
        <v>0</v>
      </c>
      <c r="G395" s="11">
        <v>45.65</v>
      </c>
      <c r="H395" s="26" t="str">
        <f>MID(Tabla_Gtos_Ingresos7[[#This Row],[Subcuenta]],1,4)</f>
        <v>7000</v>
      </c>
      <c r="I395" s="27">
        <f>VALUE(MID(Tabla_Gtos_Ingresos7[[#This Row],[4 digitos]],1,3))</f>
        <v>700</v>
      </c>
      <c r="J395" s="27">
        <f>VALUE(MID(Tabla_Gtos_Ingresos7[[#This Row],[3 digitos]],1,2))</f>
        <v>70</v>
      </c>
      <c r="K395" s="28" t="str">
        <f>VLOOKUP(Tabla_Gtos_Ingresos7[[#This Row],[3 digitos]],PGC_Gtos_e_Ingresos[],4,FALSE)</f>
        <v>1a</v>
      </c>
      <c r="L395" s="30" t="str">
        <f>VLOOKUP(Tabla_Gtos_Ingresos7[[#This Row],[Grupo 1]],Tabla3[],4,FALSE)</f>
        <v>1. Importe Neto Cifra de Negocios</v>
      </c>
      <c r="M395" s="30" t="str">
        <f>VLOOKUP(Tabla_Gtos_Ingresos7[[#This Row],[Grupo 1]],Tabla3[],5,FALSE)</f>
        <v>1.a Ventas</v>
      </c>
      <c r="N395" s="28" t="str">
        <f>VLOOKUP(Tabla_Gtos_Ingresos7[[#This Row],[Grupo 1]],Tabla3[],10,FALSE)</f>
        <v>I</v>
      </c>
      <c r="O395" s="28" t="str">
        <f>VLOOKUP(Tabla_Gtos_Ingresos7[[#This Row],[Grupo 1]],Tabla3[],6,FALSE)</f>
        <v>Explotación</v>
      </c>
      <c r="P395" s="28">
        <f>VLOOKUP(Tabla_Gtos_Ingresos7[[#This Row],[Grupo 1]],Tabla3[],2,FALSE)</f>
        <v>1</v>
      </c>
      <c r="Q395" s="29" t="str">
        <f>VLOOKUP(Tabla_Gtos_Ingresos7[[#This Row],[3 digitos]],PGC_Gtos_e_Ingresos[],2,FALSE)</f>
        <v xml:space="preserve"> Ventas de mercaderías</v>
      </c>
      <c r="R395" s="30" t="str">
        <f>Tabla_Gtos_Ingresos7[[#This Row],[3 digitos]]&amp;"/"&amp;Tabla_Gtos_Ingresos7[[#This Row],[Nombre cuenta]]</f>
        <v>700/ Ventas de mercaderías</v>
      </c>
      <c r="S395" s="30">
        <f>YEAR(Tabla_Gtos_Ingresos7[[#This Row],[Fecha]])</f>
        <v>2010</v>
      </c>
      <c r="T395" s="27">
        <f>MONTH(Tabla_Gtos_Ingresos7[[#This Row],[Fecha]])</f>
        <v>9</v>
      </c>
      <c r="U395" s="30">
        <f>ROUNDUP(MONTH(Tabla_Gtos_Ingresos7[[#This Row],[Fecha]])/3, 0)</f>
        <v>3</v>
      </c>
      <c r="V395" s="30">
        <f>(Tabla_Gtos_Ingresos7[[#This Row],[Factor]]*Tabla_Gtos_Ingresos7[[#This Row],[Haber]])+(Tabla_Gtos_Ingresos7[[#This Row],[Factor]]*Tabla_Gtos_Ingresos7[[#This Row],[Debe]])</f>
        <v>45.65</v>
      </c>
      <c r="W395" s="30">
        <f>VLOOKUP(Tabla_Gtos_Ingresos7[[#This Row],[3 digitos]],PGC_Gtos_e_Ingresos[],3,FALSE)</f>
        <v>1</v>
      </c>
    </row>
    <row r="396" spans="1:23" x14ac:dyDescent="0.2">
      <c r="A396" s="1">
        <v>2150</v>
      </c>
      <c r="B396" s="12">
        <v>40450</v>
      </c>
      <c r="C396" s="14">
        <v>70000174</v>
      </c>
      <c r="D396" s="1" t="s">
        <v>38</v>
      </c>
      <c r="E396" s="1" t="s">
        <v>542</v>
      </c>
      <c r="F396" s="11">
        <v>0</v>
      </c>
      <c r="G396" s="11">
        <v>33.44</v>
      </c>
      <c r="H396" s="26" t="str">
        <f>MID(Tabla_Gtos_Ingresos7[[#This Row],[Subcuenta]],1,4)</f>
        <v>7000</v>
      </c>
      <c r="I396" s="27">
        <f>VALUE(MID(Tabla_Gtos_Ingresos7[[#This Row],[4 digitos]],1,3))</f>
        <v>700</v>
      </c>
      <c r="J396" s="27">
        <f>VALUE(MID(Tabla_Gtos_Ingresos7[[#This Row],[3 digitos]],1,2))</f>
        <v>70</v>
      </c>
      <c r="K396" s="28" t="str">
        <f>VLOOKUP(Tabla_Gtos_Ingresos7[[#This Row],[3 digitos]],PGC_Gtos_e_Ingresos[],4,FALSE)</f>
        <v>1a</v>
      </c>
      <c r="L396" s="30" t="str">
        <f>VLOOKUP(Tabla_Gtos_Ingresos7[[#This Row],[Grupo 1]],Tabla3[],4,FALSE)</f>
        <v>1. Importe Neto Cifra de Negocios</v>
      </c>
      <c r="M396" s="30" t="str">
        <f>VLOOKUP(Tabla_Gtos_Ingresos7[[#This Row],[Grupo 1]],Tabla3[],5,FALSE)</f>
        <v>1.a Ventas</v>
      </c>
      <c r="N396" s="28" t="str">
        <f>VLOOKUP(Tabla_Gtos_Ingresos7[[#This Row],[Grupo 1]],Tabla3[],10,FALSE)</f>
        <v>I</v>
      </c>
      <c r="O396" s="28" t="str">
        <f>VLOOKUP(Tabla_Gtos_Ingresos7[[#This Row],[Grupo 1]],Tabla3[],6,FALSE)</f>
        <v>Explotación</v>
      </c>
      <c r="P396" s="28">
        <f>VLOOKUP(Tabla_Gtos_Ingresos7[[#This Row],[Grupo 1]],Tabla3[],2,FALSE)</f>
        <v>1</v>
      </c>
      <c r="Q396" s="29" t="str">
        <f>VLOOKUP(Tabla_Gtos_Ingresos7[[#This Row],[3 digitos]],PGC_Gtos_e_Ingresos[],2,FALSE)</f>
        <v xml:space="preserve"> Ventas de mercaderías</v>
      </c>
      <c r="R396" s="30" t="str">
        <f>Tabla_Gtos_Ingresos7[[#This Row],[3 digitos]]&amp;"/"&amp;Tabla_Gtos_Ingresos7[[#This Row],[Nombre cuenta]]</f>
        <v>700/ Ventas de mercaderías</v>
      </c>
      <c r="S396" s="30">
        <f>YEAR(Tabla_Gtos_Ingresos7[[#This Row],[Fecha]])</f>
        <v>2010</v>
      </c>
      <c r="T396" s="27">
        <f>MONTH(Tabla_Gtos_Ingresos7[[#This Row],[Fecha]])</f>
        <v>9</v>
      </c>
      <c r="U396" s="30">
        <f>ROUNDUP(MONTH(Tabla_Gtos_Ingresos7[[#This Row],[Fecha]])/3, 0)</f>
        <v>3</v>
      </c>
      <c r="V396" s="30">
        <f>(Tabla_Gtos_Ingresos7[[#This Row],[Factor]]*Tabla_Gtos_Ingresos7[[#This Row],[Haber]])+(Tabla_Gtos_Ingresos7[[#This Row],[Factor]]*Tabla_Gtos_Ingresos7[[#This Row],[Debe]])</f>
        <v>33.44</v>
      </c>
      <c r="W396" s="30">
        <f>VLOOKUP(Tabla_Gtos_Ingresos7[[#This Row],[3 digitos]],PGC_Gtos_e_Ingresos[],3,FALSE)</f>
        <v>1</v>
      </c>
    </row>
    <row r="397" spans="1:23" x14ac:dyDescent="0.2">
      <c r="A397" s="1">
        <v>2151</v>
      </c>
      <c r="B397" s="12">
        <v>40450</v>
      </c>
      <c r="C397" s="14">
        <v>70000175</v>
      </c>
      <c r="D397" s="1" t="s">
        <v>38</v>
      </c>
      <c r="E397" s="2" t="s">
        <v>584</v>
      </c>
      <c r="F397" s="11">
        <v>0</v>
      </c>
      <c r="G397" s="11">
        <v>62.72</v>
      </c>
      <c r="H397" s="26" t="str">
        <f>MID(Tabla_Gtos_Ingresos7[[#This Row],[Subcuenta]],1,4)</f>
        <v>7000</v>
      </c>
      <c r="I397" s="27">
        <f>VALUE(MID(Tabla_Gtos_Ingresos7[[#This Row],[4 digitos]],1,3))</f>
        <v>700</v>
      </c>
      <c r="J397" s="27">
        <f>VALUE(MID(Tabla_Gtos_Ingresos7[[#This Row],[3 digitos]],1,2))</f>
        <v>70</v>
      </c>
      <c r="K397" s="28" t="str">
        <f>VLOOKUP(Tabla_Gtos_Ingresos7[[#This Row],[3 digitos]],PGC_Gtos_e_Ingresos[],4,FALSE)</f>
        <v>1a</v>
      </c>
      <c r="L397" s="30" t="str">
        <f>VLOOKUP(Tabla_Gtos_Ingresos7[[#This Row],[Grupo 1]],Tabla3[],4,FALSE)</f>
        <v>1. Importe Neto Cifra de Negocios</v>
      </c>
      <c r="M397" s="30" t="str">
        <f>VLOOKUP(Tabla_Gtos_Ingresos7[[#This Row],[Grupo 1]],Tabla3[],5,FALSE)</f>
        <v>1.a Ventas</v>
      </c>
      <c r="N397" s="28" t="str">
        <f>VLOOKUP(Tabla_Gtos_Ingresos7[[#This Row],[Grupo 1]],Tabla3[],10,FALSE)</f>
        <v>I</v>
      </c>
      <c r="O397" s="28" t="str">
        <f>VLOOKUP(Tabla_Gtos_Ingresos7[[#This Row],[Grupo 1]],Tabla3[],6,FALSE)</f>
        <v>Explotación</v>
      </c>
      <c r="P397" s="28">
        <f>VLOOKUP(Tabla_Gtos_Ingresos7[[#This Row],[Grupo 1]],Tabla3[],2,FALSE)</f>
        <v>1</v>
      </c>
      <c r="Q397" s="29" t="str">
        <f>VLOOKUP(Tabla_Gtos_Ingresos7[[#This Row],[3 digitos]],PGC_Gtos_e_Ingresos[],2,FALSE)</f>
        <v xml:space="preserve"> Ventas de mercaderías</v>
      </c>
      <c r="R397" s="30" t="str">
        <f>Tabla_Gtos_Ingresos7[[#This Row],[3 digitos]]&amp;"/"&amp;Tabla_Gtos_Ingresos7[[#This Row],[Nombre cuenta]]</f>
        <v>700/ Ventas de mercaderías</v>
      </c>
      <c r="S397" s="30">
        <f>YEAR(Tabla_Gtos_Ingresos7[[#This Row],[Fecha]])</f>
        <v>2010</v>
      </c>
      <c r="T397" s="27">
        <f>MONTH(Tabla_Gtos_Ingresos7[[#This Row],[Fecha]])</f>
        <v>9</v>
      </c>
      <c r="U397" s="30">
        <f>ROUNDUP(MONTH(Tabla_Gtos_Ingresos7[[#This Row],[Fecha]])/3, 0)</f>
        <v>3</v>
      </c>
      <c r="V397" s="30">
        <f>(Tabla_Gtos_Ingresos7[[#This Row],[Factor]]*Tabla_Gtos_Ingresos7[[#This Row],[Haber]])+(Tabla_Gtos_Ingresos7[[#This Row],[Factor]]*Tabla_Gtos_Ingresos7[[#This Row],[Debe]])</f>
        <v>62.72</v>
      </c>
      <c r="W397" s="30">
        <f>VLOOKUP(Tabla_Gtos_Ingresos7[[#This Row],[3 digitos]],PGC_Gtos_e_Ingresos[],3,FALSE)</f>
        <v>1</v>
      </c>
    </row>
    <row r="398" spans="1:23" x14ac:dyDescent="0.2">
      <c r="A398" s="1">
        <v>2152</v>
      </c>
      <c r="B398" s="12">
        <v>40450</v>
      </c>
      <c r="C398" s="14">
        <v>70000176</v>
      </c>
      <c r="D398" s="1" t="s">
        <v>38</v>
      </c>
      <c r="E398" s="1" t="s">
        <v>609</v>
      </c>
      <c r="F398" s="11">
        <v>0</v>
      </c>
      <c r="G398" s="11">
        <v>185.68</v>
      </c>
      <c r="H398" s="26" t="str">
        <f>MID(Tabla_Gtos_Ingresos7[[#This Row],[Subcuenta]],1,4)</f>
        <v>7000</v>
      </c>
      <c r="I398" s="27">
        <f>VALUE(MID(Tabla_Gtos_Ingresos7[[#This Row],[4 digitos]],1,3))</f>
        <v>700</v>
      </c>
      <c r="J398" s="27">
        <f>VALUE(MID(Tabla_Gtos_Ingresos7[[#This Row],[3 digitos]],1,2))</f>
        <v>70</v>
      </c>
      <c r="K398" s="28" t="str">
        <f>VLOOKUP(Tabla_Gtos_Ingresos7[[#This Row],[3 digitos]],PGC_Gtos_e_Ingresos[],4,FALSE)</f>
        <v>1a</v>
      </c>
      <c r="L398" s="30" t="str">
        <f>VLOOKUP(Tabla_Gtos_Ingresos7[[#This Row],[Grupo 1]],Tabla3[],4,FALSE)</f>
        <v>1. Importe Neto Cifra de Negocios</v>
      </c>
      <c r="M398" s="30" t="str">
        <f>VLOOKUP(Tabla_Gtos_Ingresos7[[#This Row],[Grupo 1]],Tabla3[],5,FALSE)</f>
        <v>1.a Ventas</v>
      </c>
      <c r="N398" s="28" t="str">
        <f>VLOOKUP(Tabla_Gtos_Ingresos7[[#This Row],[Grupo 1]],Tabla3[],10,FALSE)</f>
        <v>I</v>
      </c>
      <c r="O398" s="28" t="str">
        <f>VLOOKUP(Tabla_Gtos_Ingresos7[[#This Row],[Grupo 1]],Tabla3[],6,FALSE)</f>
        <v>Explotación</v>
      </c>
      <c r="P398" s="28">
        <f>VLOOKUP(Tabla_Gtos_Ingresos7[[#This Row],[Grupo 1]],Tabla3[],2,FALSE)</f>
        <v>1</v>
      </c>
      <c r="Q398" s="29" t="str">
        <f>VLOOKUP(Tabla_Gtos_Ingresos7[[#This Row],[3 digitos]],PGC_Gtos_e_Ingresos[],2,FALSE)</f>
        <v xml:space="preserve"> Ventas de mercaderías</v>
      </c>
      <c r="R398" s="30" t="str">
        <f>Tabla_Gtos_Ingresos7[[#This Row],[3 digitos]]&amp;"/"&amp;Tabla_Gtos_Ingresos7[[#This Row],[Nombre cuenta]]</f>
        <v>700/ Ventas de mercaderías</v>
      </c>
      <c r="S398" s="30">
        <f>YEAR(Tabla_Gtos_Ingresos7[[#This Row],[Fecha]])</f>
        <v>2010</v>
      </c>
      <c r="T398" s="27">
        <f>MONTH(Tabla_Gtos_Ingresos7[[#This Row],[Fecha]])</f>
        <v>9</v>
      </c>
      <c r="U398" s="30">
        <f>ROUNDUP(MONTH(Tabla_Gtos_Ingresos7[[#This Row],[Fecha]])/3, 0)</f>
        <v>3</v>
      </c>
      <c r="V398" s="30">
        <f>(Tabla_Gtos_Ingresos7[[#This Row],[Factor]]*Tabla_Gtos_Ingresos7[[#This Row],[Haber]])+(Tabla_Gtos_Ingresos7[[#This Row],[Factor]]*Tabla_Gtos_Ingresos7[[#This Row],[Debe]])</f>
        <v>185.68</v>
      </c>
      <c r="W398" s="30">
        <f>VLOOKUP(Tabla_Gtos_Ingresos7[[#This Row],[3 digitos]],PGC_Gtos_e_Ingresos[],3,FALSE)</f>
        <v>1</v>
      </c>
    </row>
    <row r="399" spans="1:23" x14ac:dyDescent="0.2">
      <c r="A399" s="1">
        <v>2153</v>
      </c>
      <c r="B399" s="12">
        <v>40450</v>
      </c>
      <c r="C399" s="14">
        <v>70000177</v>
      </c>
      <c r="D399" s="1" t="s">
        <v>38</v>
      </c>
      <c r="E399" s="2" t="s">
        <v>585</v>
      </c>
      <c r="F399" s="11">
        <v>0</v>
      </c>
      <c r="G399" s="11">
        <v>92.84</v>
      </c>
      <c r="H399" s="26" t="str">
        <f>MID(Tabla_Gtos_Ingresos7[[#This Row],[Subcuenta]],1,4)</f>
        <v>7000</v>
      </c>
      <c r="I399" s="27">
        <f>VALUE(MID(Tabla_Gtos_Ingresos7[[#This Row],[4 digitos]],1,3))</f>
        <v>700</v>
      </c>
      <c r="J399" s="27">
        <f>VALUE(MID(Tabla_Gtos_Ingresos7[[#This Row],[3 digitos]],1,2))</f>
        <v>70</v>
      </c>
      <c r="K399" s="28" t="str">
        <f>VLOOKUP(Tabla_Gtos_Ingresos7[[#This Row],[3 digitos]],PGC_Gtos_e_Ingresos[],4,FALSE)</f>
        <v>1a</v>
      </c>
      <c r="L399" s="30" t="str">
        <f>VLOOKUP(Tabla_Gtos_Ingresos7[[#This Row],[Grupo 1]],Tabla3[],4,FALSE)</f>
        <v>1. Importe Neto Cifra de Negocios</v>
      </c>
      <c r="M399" s="30" t="str">
        <f>VLOOKUP(Tabla_Gtos_Ingresos7[[#This Row],[Grupo 1]],Tabla3[],5,FALSE)</f>
        <v>1.a Ventas</v>
      </c>
      <c r="N399" s="28" t="str">
        <f>VLOOKUP(Tabla_Gtos_Ingresos7[[#This Row],[Grupo 1]],Tabla3[],10,FALSE)</f>
        <v>I</v>
      </c>
      <c r="O399" s="28" t="str">
        <f>VLOOKUP(Tabla_Gtos_Ingresos7[[#This Row],[Grupo 1]],Tabla3[],6,FALSE)</f>
        <v>Explotación</v>
      </c>
      <c r="P399" s="28">
        <f>VLOOKUP(Tabla_Gtos_Ingresos7[[#This Row],[Grupo 1]],Tabla3[],2,FALSE)</f>
        <v>1</v>
      </c>
      <c r="Q399" s="29" t="str">
        <f>VLOOKUP(Tabla_Gtos_Ingresos7[[#This Row],[3 digitos]],PGC_Gtos_e_Ingresos[],2,FALSE)</f>
        <v xml:space="preserve"> Ventas de mercaderías</v>
      </c>
      <c r="R399" s="30" t="str">
        <f>Tabla_Gtos_Ingresos7[[#This Row],[3 digitos]]&amp;"/"&amp;Tabla_Gtos_Ingresos7[[#This Row],[Nombre cuenta]]</f>
        <v>700/ Ventas de mercaderías</v>
      </c>
      <c r="S399" s="30">
        <f>YEAR(Tabla_Gtos_Ingresos7[[#This Row],[Fecha]])</f>
        <v>2010</v>
      </c>
      <c r="T399" s="27">
        <f>MONTH(Tabla_Gtos_Ingresos7[[#This Row],[Fecha]])</f>
        <v>9</v>
      </c>
      <c r="U399" s="30">
        <f>ROUNDUP(MONTH(Tabla_Gtos_Ingresos7[[#This Row],[Fecha]])/3, 0)</f>
        <v>3</v>
      </c>
      <c r="V399" s="30">
        <f>(Tabla_Gtos_Ingresos7[[#This Row],[Factor]]*Tabla_Gtos_Ingresos7[[#This Row],[Haber]])+(Tabla_Gtos_Ingresos7[[#This Row],[Factor]]*Tabla_Gtos_Ingresos7[[#This Row],[Debe]])</f>
        <v>92.84</v>
      </c>
      <c r="W399" s="30">
        <f>VLOOKUP(Tabla_Gtos_Ingresos7[[#This Row],[3 digitos]],PGC_Gtos_e_Ingresos[],3,FALSE)</f>
        <v>1</v>
      </c>
    </row>
    <row r="400" spans="1:23" x14ac:dyDescent="0.2">
      <c r="A400" s="1">
        <v>2154</v>
      </c>
      <c r="B400" s="12">
        <v>40450</v>
      </c>
      <c r="C400" s="14">
        <v>70000178</v>
      </c>
      <c r="D400" s="1" t="s">
        <v>38</v>
      </c>
      <c r="E400" s="1" t="s">
        <v>54</v>
      </c>
      <c r="F400" s="11">
        <v>0</v>
      </c>
      <c r="G400" s="11">
        <v>372</v>
      </c>
      <c r="H400" s="26" t="str">
        <f>MID(Tabla_Gtos_Ingresos7[[#This Row],[Subcuenta]],1,4)</f>
        <v>7000</v>
      </c>
      <c r="I400" s="27">
        <f>VALUE(MID(Tabla_Gtos_Ingresos7[[#This Row],[4 digitos]],1,3))</f>
        <v>700</v>
      </c>
      <c r="J400" s="27">
        <f>VALUE(MID(Tabla_Gtos_Ingresos7[[#This Row],[3 digitos]],1,2))</f>
        <v>70</v>
      </c>
      <c r="K400" s="28" t="str">
        <f>VLOOKUP(Tabla_Gtos_Ingresos7[[#This Row],[3 digitos]],PGC_Gtos_e_Ingresos[],4,FALSE)</f>
        <v>1a</v>
      </c>
      <c r="L400" s="30" t="str">
        <f>VLOOKUP(Tabla_Gtos_Ingresos7[[#This Row],[Grupo 1]],Tabla3[],4,FALSE)</f>
        <v>1. Importe Neto Cifra de Negocios</v>
      </c>
      <c r="M400" s="30" t="str">
        <f>VLOOKUP(Tabla_Gtos_Ingresos7[[#This Row],[Grupo 1]],Tabla3[],5,FALSE)</f>
        <v>1.a Ventas</v>
      </c>
      <c r="N400" s="28" t="str">
        <f>VLOOKUP(Tabla_Gtos_Ingresos7[[#This Row],[Grupo 1]],Tabla3[],10,FALSE)</f>
        <v>I</v>
      </c>
      <c r="O400" s="28" t="str">
        <f>VLOOKUP(Tabla_Gtos_Ingresos7[[#This Row],[Grupo 1]],Tabla3[],6,FALSE)</f>
        <v>Explotación</v>
      </c>
      <c r="P400" s="28">
        <f>VLOOKUP(Tabla_Gtos_Ingresos7[[#This Row],[Grupo 1]],Tabla3[],2,FALSE)</f>
        <v>1</v>
      </c>
      <c r="Q400" s="29" t="str">
        <f>VLOOKUP(Tabla_Gtos_Ingresos7[[#This Row],[3 digitos]],PGC_Gtos_e_Ingresos[],2,FALSE)</f>
        <v xml:space="preserve"> Ventas de mercaderías</v>
      </c>
      <c r="R400" s="30" t="str">
        <f>Tabla_Gtos_Ingresos7[[#This Row],[3 digitos]]&amp;"/"&amp;Tabla_Gtos_Ingresos7[[#This Row],[Nombre cuenta]]</f>
        <v>700/ Ventas de mercaderías</v>
      </c>
      <c r="S400" s="30">
        <f>YEAR(Tabla_Gtos_Ingresos7[[#This Row],[Fecha]])</f>
        <v>2010</v>
      </c>
      <c r="T400" s="27">
        <f>MONTH(Tabla_Gtos_Ingresos7[[#This Row],[Fecha]])</f>
        <v>9</v>
      </c>
      <c r="U400" s="30">
        <f>ROUNDUP(MONTH(Tabla_Gtos_Ingresos7[[#This Row],[Fecha]])/3, 0)</f>
        <v>3</v>
      </c>
      <c r="V400" s="30">
        <f>(Tabla_Gtos_Ingresos7[[#This Row],[Factor]]*Tabla_Gtos_Ingresos7[[#This Row],[Haber]])+(Tabla_Gtos_Ingresos7[[#This Row],[Factor]]*Tabla_Gtos_Ingresos7[[#This Row],[Debe]])</f>
        <v>372</v>
      </c>
      <c r="W400" s="30">
        <f>VLOOKUP(Tabla_Gtos_Ingresos7[[#This Row],[3 digitos]],PGC_Gtos_e_Ingresos[],3,FALSE)</f>
        <v>1</v>
      </c>
    </row>
    <row r="401" spans="1:23" x14ac:dyDescent="0.2">
      <c r="A401" s="1">
        <v>2155</v>
      </c>
      <c r="B401" s="12">
        <v>40450</v>
      </c>
      <c r="C401" s="14">
        <v>70000179</v>
      </c>
      <c r="D401" s="1" t="s">
        <v>38</v>
      </c>
      <c r="E401" s="2" t="s">
        <v>610</v>
      </c>
      <c r="F401" s="11">
        <v>0</v>
      </c>
      <c r="G401" s="11">
        <v>36.99</v>
      </c>
      <c r="H401" s="26" t="str">
        <f>MID(Tabla_Gtos_Ingresos7[[#This Row],[Subcuenta]],1,4)</f>
        <v>7000</v>
      </c>
      <c r="I401" s="27">
        <f>VALUE(MID(Tabla_Gtos_Ingresos7[[#This Row],[4 digitos]],1,3))</f>
        <v>700</v>
      </c>
      <c r="J401" s="27">
        <f>VALUE(MID(Tabla_Gtos_Ingresos7[[#This Row],[3 digitos]],1,2))</f>
        <v>70</v>
      </c>
      <c r="K401" s="28" t="str">
        <f>VLOOKUP(Tabla_Gtos_Ingresos7[[#This Row],[3 digitos]],PGC_Gtos_e_Ingresos[],4,FALSE)</f>
        <v>1a</v>
      </c>
      <c r="L401" s="30" t="str">
        <f>VLOOKUP(Tabla_Gtos_Ingresos7[[#This Row],[Grupo 1]],Tabla3[],4,FALSE)</f>
        <v>1. Importe Neto Cifra de Negocios</v>
      </c>
      <c r="M401" s="30" t="str">
        <f>VLOOKUP(Tabla_Gtos_Ingresos7[[#This Row],[Grupo 1]],Tabla3[],5,FALSE)</f>
        <v>1.a Ventas</v>
      </c>
      <c r="N401" s="28" t="str">
        <f>VLOOKUP(Tabla_Gtos_Ingresos7[[#This Row],[Grupo 1]],Tabla3[],10,FALSE)</f>
        <v>I</v>
      </c>
      <c r="O401" s="28" t="str">
        <f>VLOOKUP(Tabla_Gtos_Ingresos7[[#This Row],[Grupo 1]],Tabla3[],6,FALSE)</f>
        <v>Explotación</v>
      </c>
      <c r="P401" s="28">
        <f>VLOOKUP(Tabla_Gtos_Ingresos7[[#This Row],[Grupo 1]],Tabla3[],2,FALSE)</f>
        <v>1</v>
      </c>
      <c r="Q401" s="29" t="str">
        <f>VLOOKUP(Tabla_Gtos_Ingresos7[[#This Row],[3 digitos]],PGC_Gtos_e_Ingresos[],2,FALSE)</f>
        <v xml:space="preserve"> Ventas de mercaderías</v>
      </c>
      <c r="R401" s="30" t="str">
        <f>Tabla_Gtos_Ingresos7[[#This Row],[3 digitos]]&amp;"/"&amp;Tabla_Gtos_Ingresos7[[#This Row],[Nombre cuenta]]</f>
        <v>700/ Ventas de mercaderías</v>
      </c>
      <c r="S401" s="30">
        <f>YEAR(Tabla_Gtos_Ingresos7[[#This Row],[Fecha]])</f>
        <v>2010</v>
      </c>
      <c r="T401" s="27">
        <f>MONTH(Tabla_Gtos_Ingresos7[[#This Row],[Fecha]])</f>
        <v>9</v>
      </c>
      <c r="U401" s="30">
        <f>ROUNDUP(MONTH(Tabla_Gtos_Ingresos7[[#This Row],[Fecha]])/3, 0)</f>
        <v>3</v>
      </c>
      <c r="V401" s="30">
        <f>(Tabla_Gtos_Ingresos7[[#This Row],[Factor]]*Tabla_Gtos_Ingresos7[[#This Row],[Haber]])+(Tabla_Gtos_Ingresos7[[#This Row],[Factor]]*Tabla_Gtos_Ingresos7[[#This Row],[Debe]])</f>
        <v>36.99</v>
      </c>
      <c r="W401" s="30">
        <f>VLOOKUP(Tabla_Gtos_Ingresos7[[#This Row],[3 digitos]],PGC_Gtos_e_Ingresos[],3,FALSE)</f>
        <v>1</v>
      </c>
    </row>
    <row r="402" spans="1:23" x14ac:dyDescent="0.2">
      <c r="A402" s="1">
        <v>2154</v>
      </c>
      <c r="B402" s="12">
        <v>40450</v>
      </c>
      <c r="C402" s="14">
        <v>70000006</v>
      </c>
      <c r="D402" s="1" t="s">
        <v>57</v>
      </c>
      <c r="E402" s="1" t="s">
        <v>54</v>
      </c>
      <c r="F402" s="11">
        <v>0</v>
      </c>
      <c r="G402" s="11">
        <v>256</v>
      </c>
      <c r="H402" s="26" t="str">
        <f>MID(Tabla_Gtos_Ingresos7[[#This Row],[Subcuenta]],1,4)</f>
        <v>7000</v>
      </c>
      <c r="I402" s="27">
        <f>VALUE(MID(Tabla_Gtos_Ingresos7[[#This Row],[4 digitos]],1,3))</f>
        <v>700</v>
      </c>
      <c r="J402" s="27">
        <f>VALUE(MID(Tabla_Gtos_Ingresos7[[#This Row],[3 digitos]],1,2))</f>
        <v>70</v>
      </c>
      <c r="K402" s="28" t="str">
        <f>VLOOKUP(Tabla_Gtos_Ingresos7[[#This Row],[3 digitos]],PGC_Gtos_e_Ingresos[],4,FALSE)</f>
        <v>1a</v>
      </c>
      <c r="L402" s="30" t="str">
        <f>VLOOKUP(Tabla_Gtos_Ingresos7[[#This Row],[Grupo 1]],Tabla3[],4,FALSE)</f>
        <v>1. Importe Neto Cifra de Negocios</v>
      </c>
      <c r="M402" s="30" t="str">
        <f>VLOOKUP(Tabla_Gtos_Ingresos7[[#This Row],[Grupo 1]],Tabla3[],5,FALSE)</f>
        <v>1.a Ventas</v>
      </c>
      <c r="N402" s="28" t="str">
        <f>VLOOKUP(Tabla_Gtos_Ingresos7[[#This Row],[Grupo 1]],Tabla3[],10,FALSE)</f>
        <v>I</v>
      </c>
      <c r="O402" s="28" t="str">
        <f>VLOOKUP(Tabla_Gtos_Ingresos7[[#This Row],[Grupo 1]],Tabla3[],6,FALSE)</f>
        <v>Explotación</v>
      </c>
      <c r="P402" s="28">
        <f>VLOOKUP(Tabla_Gtos_Ingresos7[[#This Row],[Grupo 1]],Tabla3[],2,FALSE)</f>
        <v>1</v>
      </c>
      <c r="Q402" s="29" t="str">
        <f>VLOOKUP(Tabla_Gtos_Ingresos7[[#This Row],[3 digitos]],PGC_Gtos_e_Ingresos[],2,FALSE)</f>
        <v xml:space="preserve"> Ventas de mercaderías</v>
      </c>
      <c r="R402" s="30" t="str">
        <f>Tabla_Gtos_Ingresos7[[#This Row],[3 digitos]]&amp;"/"&amp;Tabla_Gtos_Ingresos7[[#This Row],[Nombre cuenta]]</f>
        <v>700/ Ventas de mercaderías</v>
      </c>
      <c r="S402" s="30">
        <f>YEAR(Tabla_Gtos_Ingresos7[[#This Row],[Fecha]])</f>
        <v>2010</v>
      </c>
      <c r="T402" s="27">
        <f>MONTH(Tabla_Gtos_Ingresos7[[#This Row],[Fecha]])</f>
        <v>9</v>
      </c>
      <c r="U402" s="30">
        <f>ROUNDUP(MONTH(Tabla_Gtos_Ingresos7[[#This Row],[Fecha]])/3, 0)</f>
        <v>3</v>
      </c>
      <c r="V402" s="30">
        <f>(Tabla_Gtos_Ingresos7[[#This Row],[Factor]]*Tabla_Gtos_Ingresos7[[#This Row],[Haber]])+(Tabla_Gtos_Ingresos7[[#This Row],[Factor]]*Tabla_Gtos_Ingresos7[[#This Row],[Debe]])</f>
        <v>256</v>
      </c>
      <c r="W402" s="30">
        <f>VLOOKUP(Tabla_Gtos_Ingresos7[[#This Row],[3 digitos]],PGC_Gtos_e_Ingresos[],3,FALSE)</f>
        <v>1</v>
      </c>
    </row>
    <row r="403" spans="1:23" x14ac:dyDescent="0.2">
      <c r="A403" s="1">
        <v>2479</v>
      </c>
      <c r="B403" s="12">
        <v>40480</v>
      </c>
      <c r="C403" s="14">
        <v>62200068</v>
      </c>
      <c r="D403" s="1" t="s">
        <v>14</v>
      </c>
      <c r="E403" s="1" t="s">
        <v>919</v>
      </c>
      <c r="F403" s="11">
        <v>1323.22</v>
      </c>
      <c r="G403" s="11">
        <v>0</v>
      </c>
      <c r="H403" s="26" t="str">
        <f>MID(Tabla_Gtos_Ingresos7[[#This Row],[Subcuenta]],1,4)</f>
        <v>6220</v>
      </c>
      <c r="I403" s="27">
        <f>VALUE(MID(Tabla_Gtos_Ingresos7[[#This Row],[4 digitos]],1,3))</f>
        <v>622</v>
      </c>
      <c r="J403" s="27">
        <f>VALUE(MID(Tabla_Gtos_Ingresos7[[#This Row],[3 digitos]],1,2))</f>
        <v>62</v>
      </c>
      <c r="K403" s="28" t="str">
        <f>VLOOKUP(Tabla_Gtos_Ingresos7[[#This Row],[3 digitos]],PGC_Gtos_e_Ingresos[],4,FALSE)</f>
        <v>7.a</v>
      </c>
      <c r="L403" s="30" t="str">
        <f>VLOOKUP(Tabla_Gtos_Ingresos7[[#This Row],[Grupo 1]],Tabla3[],4,FALSE)</f>
        <v>7. Otros Gastos de Explotación</v>
      </c>
      <c r="M403" s="30" t="str">
        <f>VLOOKUP(Tabla_Gtos_Ingresos7[[#This Row],[Grupo 1]],Tabla3[],5,FALSE)</f>
        <v>7.a Servicios Exteriores</v>
      </c>
      <c r="N403" s="28" t="str">
        <f>VLOOKUP(Tabla_Gtos_Ingresos7[[#This Row],[Grupo 1]],Tabla3[],10,FALSE)</f>
        <v>G</v>
      </c>
      <c r="O403" s="28" t="str">
        <f>VLOOKUP(Tabla_Gtos_Ingresos7[[#This Row],[Grupo 1]],Tabla3[],6,FALSE)</f>
        <v>Explotación</v>
      </c>
      <c r="P403" s="28">
        <f>VLOOKUP(Tabla_Gtos_Ingresos7[[#This Row],[Grupo 1]],Tabla3[],2,FALSE)</f>
        <v>7</v>
      </c>
      <c r="Q403" s="29" t="str">
        <f>VLOOKUP(Tabla_Gtos_Ingresos7[[#This Row],[3 digitos]],PGC_Gtos_e_Ingresos[],2,FALSE)</f>
        <v xml:space="preserve"> Reparaciones y conservación</v>
      </c>
      <c r="R403" s="30" t="str">
        <f>Tabla_Gtos_Ingresos7[[#This Row],[3 digitos]]&amp;"/"&amp;Tabla_Gtos_Ingresos7[[#This Row],[Nombre cuenta]]</f>
        <v>622/ Reparaciones y conservación</v>
      </c>
      <c r="S403" s="30">
        <f>YEAR(Tabla_Gtos_Ingresos7[[#This Row],[Fecha]])</f>
        <v>2010</v>
      </c>
      <c r="T403" s="27">
        <f>MONTH(Tabla_Gtos_Ingresos7[[#This Row],[Fecha]])</f>
        <v>10</v>
      </c>
      <c r="U403" s="30">
        <f>ROUNDUP(MONTH(Tabla_Gtos_Ingresos7[[#This Row],[Fecha]])/3, 0)</f>
        <v>4</v>
      </c>
      <c r="V403" s="30">
        <f>(Tabla_Gtos_Ingresos7[[#This Row],[Factor]]*Tabla_Gtos_Ingresos7[[#This Row],[Haber]])+(Tabla_Gtos_Ingresos7[[#This Row],[Factor]]*Tabla_Gtos_Ingresos7[[#This Row],[Debe]])</f>
        <v>-1323.22</v>
      </c>
      <c r="W403" s="30">
        <f>VLOOKUP(Tabla_Gtos_Ingresos7[[#This Row],[3 digitos]],PGC_Gtos_e_Ingresos[],3,FALSE)</f>
        <v>-1</v>
      </c>
    </row>
    <row r="404" spans="1:23" x14ac:dyDescent="0.2">
      <c r="A404" s="1">
        <v>2477</v>
      </c>
      <c r="B404" s="12">
        <v>40480</v>
      </c>
      <c r="C404" s="14">
        <v>62400041</v>
      </c>
      <c r="D404" s="1" t="s">
        <v>16</v>
      </c>
      <c r="E404" s="1" t="s">
        <v>457</v>
      </c>
      <c r="F404" s="11">
        <v>1716</v>
      </c>
      <c r="G404" s="11">
        <v>0</v>
      </c>
      <c r="H404" s="26" t="str">
        <f>MID(Tabla_Gtos_Ingresos7[[#This Row],[Subcuenta]],1,4)</f>
        <v>6240</v>
      </c>
      <c r="I404" s="27">
        <f>VALUE(MID(Tabla_Gtos_Ingresos7[[#This Row],[4 digitos]],1,3))</f>
        <v>624</v>
      </c>
      <c r="J404" s="27">
        <f>VALUE(MID(Tabla_Gtos_Ingresos7[[#This Row],[3 digitos]],1,2))</f>
        <v>62</v>
      </c>
      <c r="K404" s="28" t="str">
        <f>VLOOKUP(Tabla_Gtos_Ingresos7[[#This Row],[3 digitos]],PGC_Gtos_e_Ingresos[],4,FALSE)</f>
        <v>7.a</v>
      </c>
      <c r="L404" s="30" t="str">
        <f>VLOOKUP(Tabla_Gtos_Ingresos7[[#This Row],[Grupo 1]],Tabla3[],4,FALSE)</f>
        <v>7. Otros Gastos de Explotación</v>
      </c>
      <c r="M404" s="30" t="str">
        <f>VLOOKUP(Tabla_Gtos_Ingresos7[[#This Row],[Grupo 1]],Tabla3[],5,FALSE)</f>
        <v>7.a Servicios Exteriores</v>
      </c>
      <c r="N404" s="28" t="str">
        <f>VLOOKUP(Tabla_Gtos_Ingresos7[[#This Row],[Grupo 1]],Tabla3[],10,FALSE)</f>
        <v>G</v>
      </c>
      <c r="O404" s="28" t="str">
        <f>VLOOKUP(Tabla_Gtos_Ingresos7[[#This Row],[Grupo 1]],Tabla3[],6,FALSE)</f>
        <v>Explotación</v>
      </c>
      <c r="P404" s="28">
        <f>VLOOKUP(Tabla_Gtos_Ingresos7[[#This Row],[Grupo 1]],Tabla3[],2,FALSE)</f>
        <v>7</v>
      </c>
      <c r="Q404" s="29" t="str">
        <f>VLOOKUP(Tabla_Gtos_Ingresos7[[#This Row],[3 digitos]],PGC_Gtos_e_Ingresos[],2,FALSE)</f>
        <v xml:space="preserve"> Transportes</v>
      </c>
      <c r="R404" s="30" t="str">
        <f>Tabla_Gtos_Ingresos7[[#This Row],[3 digitos]]&amp;"/"&amp;Tabla_Gtos_Ingresos7[[#This Row],[Nombre cuenta]]</f>
        <v>624/ Transportes</v>
      </c>
      <c r="S404" s="30">
        <f>YEAR(Tabla_Gtos_Ingresos7[[#This Row],[Fecha]])</f>
        <v>2010</v>
      </c>
      <c r="T404" s="27">
        <f>MONTH(Tabla_Gtos_Ingresos7[[#This Row],[Fecha]])</f>
        <v>10</v>
      </c>
      <c r="U404" s="30">
        <f>ROUNDUP(MONTH(Tabla_Gtos_Ingresos7[[#This Row],[Fecha]])/3, 0)</f>
        <v>4</v>
      </c>
      <c r="V404" s="30">
        <f>(Tabla_Gtos_Ingresos7[[#This Row],[Factor]]*Tabla_Gtos_Ingresos7[[#This Row],[Haber]])+(Tabla_Gtos_Ingresos7[[#This Row],[Factor]]*Tabla_Gtos_Ingresos7[[#This Row],[Debe]])</f>
        <v>-1716</v>
      </c>
      <c r="W404" s="30">
        <f>VLOOKUP(Tabla_Gtos_Ingresos7[[#This Row],[3 digitos]],PGC_Gtos_e_Ingresos[],3,FALSE)</f>
        <v>-1</v>
      </c>
    </row>
    <row r="405" spans="1:23" x14ac:dyDescent="0.2">
      <c r="A405" s="1">
        <v>3003</v>
      </c>
      <c r="B405" s="12">
        <v>40541</v>
      </c>
      <c r="C405" s="14">
        <v>70000227</v>
      </c>
      <c r="D405" s="1" t="s">
        <v>38</v>
      </c>
      <c r="E405" s="1" t="s">
        <v>357</v>
      </c>
      <c r="F405" s="11">
        <v>0</v>
      </c>
      <c r="G405" s="11">
        <v>2610.4499999999998</v>
      </c>
      <c r="H405" s="26" t="str">
        <f>MID(Tabla_Gtos_Ingresos7[[#This Row],[Subcuenta]],1,4)</f>
        <v>7000</v>
      </c>
      <c r="I405" s="27">
        <f>VALUE(MID(Tabla_Gtos_Ingresos7[[#This Row],[4 digitos]],1,3))</f>
        <v>700</v>
      </c>
      <c r="J405" s="27">
        <f>VALUE(MID(Tabla_Gtos_Ingresos7[[#This Row],[3 digitos]],1,2))</f>
        <v>70</v>
      </c>
      <c r="K405" s="28" t="str">
        <f>VLOOKUP(Tabla_Gtos_Ingresos7[[#This Row],[3 digitos]],PGC_Gtos_e_Ingresos[],4,FALSE)</f>
        <v>1a</v>
      </c>
      <c r="L405" s="30" t="str">
        <f>VLOOKUP(Tabla_Gtos_Ingresos7[[#This Row],[Grupo 1]],Tabla3[],4,FALSE)</f>
        <v>1. Importe Neto Cifra de Negocios</v>
      </c>
      <c r="M405" s="30" t="str">
        <f>VLOOKUP(Tabla_Gtos_Ingresos7[[#This Row],[Grupo 1]],Tabla3[],5,FALSE)</f>
        <v>1.a Ventas</v>
      </c>
      <c r="N405" s="28" t="str">
        <f>VLOOKUP(Tabla_Gtos_Ingresos7[[#This Row],[Grupo 1]],Tabla3[],10,FALSE)</f>
        <v>I</v>
      </c>
      <c r="O405" s="28" t="str">
        <f>VLOOKUP(Tabla_Gtos_Ingresos7[[#This Row],[Grupo 1]],Tabla3[],6,FALSE)</f>
        <v>Explotación</v>
      </c>
      <c r="P405" s="28">
        <f>VLOOKUP(Tabla_Gtos_Ingresos7[[#This Row],[Grupo 1]],Tabla3[],2,FALSE)</f>
        <v>1</v>
      </c>
      <c r="Q405" s="29" t="str">
        <f>VLOOKUP(Tabla_Gtos_Ingresos7[[#This Row],[3 digitos]],PGC_Gtos_e_Ingresos[],2,FALSE)</f>
        <v xml:space="preserve"> Ventas de mercaderías</v>
      </c>
      <c r="R405" s="30" t="str">
        <f>Tabla_Gtos_Ingresos7[[#This Row],[3 digitos]]&amp;"/"&amp;Tabla_Gtos_Ingresos7[[#This Row],[Nombre cuenta]]</f>
        <v>700/ Ventas de mercaderías</v>
      </c>
      <c r="S405" s="30">
        <f>YEAR(Tabla_Gtos_Ingresos7[[#This Row],[Fecha]])</f>
        <v>2010</v>
      </c>
      <c r="T405" s="27">
        <f>MONTH(Tabla_Gtos_Ingresos7[[#This Row],[Fecha]])</f>
        <v>12</v>
      </c>
      <c r="U405" s="30">
        <f>ROUNDUP(MONTH(Tabla_Gtos_Ingresos7[[#This Row],[Fecha]])/3, 0)</f>
        <v>4</v>
      </c>
      <c r="V405" s="30">
        <f>(Tabla_Gtos_Ingresos7[[#This Row],[Factor]]*Tabla_Gtos_Ingresos7[[#This Row],[Haber]])+(Tabla_Gtos_Ingresos7[[#This Row],[Factor]]*Tabla_Gtos_Ingresos7[[#This Row],[Debe]])</f>
        <v>2610.4499999999998</v>
      </c>
      <c r="W405" s="30">
        <f>VLOOKUP(Tabla_Gtos_Ingresos7[[#This Row],[3 digitos]],PGC_Gtos_e_Ingresos[],3,FALSE)</f>
        <v>1</v>
      </c>
    </row>
    <row r="406" spans="1:23" x14ac:dyDescent="0.2">
      <c r="A406" s="1">
        <v>3004</v>
      </c>
      <c r="B406" s="12">
        <v>40541</v>
      </c>
      <c r="C406" s="14">
        <v>70000228</v>
      </c>
      <c r="D406" s="1" t="s">
        <v>38</v>
      </c>
      <c r="E406" s="1" t="s">
        <v>252</v>
      </c>
      <c r="F406" s="11">
        <v>0</v>
      </c>
      <c r="G406" s="11">
        <v>20495.38</v>
      </c>
      <c r="H406" s="26" t="str">
        <f>MID(Tabla_Gtos_Ingresos7[[#This Row],[Subcuenta]],1,4)</f>
        <v>7000</v>
      </c>
      <c r="I406" s="27">
        <f>VALUE(MID(Tabla_Gtos_Ingresos7[[#This Row],[4 digitos]],1,3))</f>
        <v>700</v>
      </c>
      <c r="J406" s="27">
        <f>VALUE(MID(Tabla_Gtos_Ingresos7[[#This Row],[3 digitos]],1,2))</f>
        <v>70</v>
      </c>
      <c r="K406" s="28" t="str">
        <f>VLOOKUP(Tabla_Gtos_Ingresos7[[#This Row],[3 digitos]],PGC_Gtos_e_Ingresos[],4,FALSE)</f>
        <v>1a</v>
      </c>
      <c r="L406" s="30" t="str">
        <f>VLOOKUP(Tabla_Gtos_Ingresos7[[#This Row],[Grupo 1]],Tabla3[],4,FALSE)</f>
        <v>1. Importe Neto Cifra de Negocios</v>
      </c>
      <c r="M406" s="30" t="str">
        <f>VLOOKUP(Tabla_Gtos_Ingresos7[[#This Row],[Grupo 1]],Tabla3[],5,FALSE)</f>
        <v>1.a Ventas</v>
      </c>
      <c r="N406" s="28" t="str">
        <f>VLOOKUP(Tabla_Gtos_Ingresos7[[#This Row],[Grupo 1]],Tabla3[],10,FALSE)</f>
        <v>I</v>
      </c>
      <c r="O406" s="28" t="str">
        <f>VLOOKUP(Tabla_Gtos_Ingresos7[[#This Row],[Grupo 1]],Tabla3[],6,FALSE)</f>
        <v>Explotación</v>
      </c>
      <c r="P406" s="28">
        <f>VLOOKUP(Tabla_Gtos_Ingresos7[[#This Row],[Grupo 1]],Tabla3[],2,FALSE)</f>
        <v>1</v>
      </c>
      <c r="Q406" s="29" t="str">
        <f>VLOOKUP(Tabla_Gtos_Ingresos7[[#This Row],[3 digitos]],PGC_Gtos_e_Ingresos[],2,FALSE)</f>
        <v xml:space="preserve"> Ventas de mercaderías</v>
      </c>
      <c r="R406" s="30" t="str">
        <f>Tabla_Gtos_Ingresos7[[#This Row],[3 digitos]]&amp;"/"&amp;Tabla_Gtos_Ingresos7[[#This Row],[Nombre cuenta]]</f>
        <v>700/ Ventas de mercaderías</v>
      </c>
      <c r="S406" s="30">
        <f>YEAR(Tabla_Gtos_Ingresos7[[#This Row],[Fecha]])</f>
        <v>2010</v>
      </c>
      <c r="T406" s="27">
        <f>MONTH(Tabla_Gtos_Ingresos7[[#This Row],[Fecha]])</f>
        <v>12</v>
      </c>
      <c r="U406" s="30">
        <f>ROUNDUP(MONTH(Tabla_Gtos_Ingresos7[[#This Row],[Fecha]])/3, 0)</f>
        <v>4</v>
      </c>
      <c r="V406" s="30">
        <f>(Tabla_Gtos_Ingresos7[[#This Row],[Factor]]*Tabla_Gtos_Ingresos7[[#This Row],[Haber]])+(Tabla_Gtos_Ingresos7[[#This Row],[Factor]]*Tabla_Gtos_Ingresos7[[#This Row],[Debe]])</f>
        <v>20495.38</v>
      </c>
      <c r="W406" s="30">
        <f>VLOOKUP(Tabla_Gtos_Ingresos7[[#This Row],[3 digitos]],PGC_Gtos_e_Ingresos[],3,FALSE)</f>
        <v>1</v>
      </c>
    </row>
    <row r="407" spans="1:23" x14ac:dyDescent="0.2">
      <c r="A407" s="1">
        <v>3002</v>
      </c>
      <c r="B407" s="12">
        <v>40541</v>
      </c>
      <c r="C407" s="14">
        <v>70000010</v>
      </c>
      <c r="D407" s="1" t="s">
        <v>57</v>
      </c>
      <c r="E407" s="1" t="s">
        <v>363</v>
      </c>
      <c r="F407" s="11">
        <v>0</v>
      </c>
      <c r="G407" s="11">
        <v>72</v>
      </c>
      <c r="H407" s="26" t="str">
        <f>MID(Tabla_Gtos_Ingresos7[[#This Row],[Subcuenta]],1,4)</f>
        <v>7000</v>
      </c>
      <c r="I407" s="27">
        <f>VALUE(MID(Tabla_Gtos_Ingresos7[[#This Row],[4 digitos]],1,3))</f>
        <v>700</v>
      </c>
      <c r="J407" s="27">
        <f>VALUE(MID(Tabla_Gtos_Ingresos7[[#This Row],[3 digitos]],1,2))</f>
        <v>70</v>
      </c>
      <c r="K407" s="28" t="str">
        <f>VLOOKUP(Tabla_Gtos_Ingresos7[[#This Row],[3 digitos]],PGC_Gtos_e_Ingresos[],4,FALSE)</f>
        <v>1a</v>
      </c>
      <c r="L407" s="30" t="str">
        <f>VLOOKUP(Tabla_Gtos_Ingresos7[[#This Row],[Grupo 1]],Tabla3[],4,FALSE)</f>
        <v>1. Importe Neto Cifra de Negocios</v>
      </c>
      <c r="M407" s="30" t="str">
        <f>VLOOKUP(Tabla_Gtos_Ingresos7[[#This Row],[Grupo 1]],Tabla3[],5,FALSE)</f>
        <v>1.a Ventas</v>
      </c>
      <c r="N407" s="28" t="str">
        <f>VLOOKUP(Tabla_Gtos_Ingresos7[[#This Row],[Grupo 1]],Tabla3[],10,FALSE)</f>
        <v>I</v>
      </c>
      <c r="O407" s="28" t="str">
        <f>VLOOKUP(Tabla_Gtos_Ingresos7[[#This Row],[Grupo 1]],Tabla3[],6,FALSE)</f>
        <v>Explotación</v>
      </c>
      <c r="P407" s="28">
        <f>VLOOKUP(Tabla_Gtos_Ingresos7[[#This Row],[Grupo 1]],Tabla3[],2,FALSE)</f>
        <v>1</v>
      </c>
      <c r="Q407" s="29" t="str">
        <f>VLOOKUP(Tabla_Gtos_Ingresos7[[#This Row],[3 digitos]],PGC_Gtos_e_Ingresos[],2,FALSE)</f>
        <v xml:space="preserve"> Ventas de mercaderías</v>
      </c>
      <c r="R407" s="30" t="str">
        <f>Tabla_Gtos_Ingresos7[[#This Row],[3 digitos]]&amp;"/"&amp;Tabla_Gtos_Ingresos7[[#This Row],[Nombre cuenta]]</f>
        <v>700/ Ventas de mercaderías</v>
      </c>
      <c r="S407" s="30">
        <f>YEAR(Tabla_Gtos_Ingresos7[[#This Row],[Fecha]])</f>
        <v>2010</v>
      </c>
      <c r="T407" s="27">
        <f>MONTH(Tabla_Gtos_Ingresos7[[#This Row],[Fecha]])</f>
        <v>12</v>
      </c>
      <c r="U407" s="30">
        <f>ROUNDUP(MONTH(Tabla_Gtos_Ingresos7[[#This Row],[Fecha]])/3, 0)</f>
        <v>4</v>
      </c>
      <c r="V407" s="30">
        <f>(Tabla_Gtos_Ingresos7[[#This Row],[Factor]]*Tabla_Gtos_Ingresos7[[#This Row],[Haber]])+(Tabla_Gtos_Ingresos7[[#This Row],[Factor]]*Tabla_Gtos_Ingresos7[[#This Row],[Debe]])</f>
        <v>72</v>
      </c>
      <c r="W407" s="30">
        <f>VLOOKUP(Tabla_Gtos_Ingresos7[[#This Row],[3 digitos]],PGC_Gtos_e_Ingresos[],3,FALSE)</f>
        <v>1</v>
      </c>
    </row>
    <row r="408" spans="1:23" x14ac:dyDescent="0.2">
      <c r="A408" s="1">
        <v>119</v>
      </c>
      <c r="B408" s="12">
        <v>40208</v>
      </c>
      <c r="C408" s="14">
        <v>70000002</v>
      </c>
      <c r="D408" s="1" t="s">
        <v>38</v>
      </c>
      <c r="E408" s="1" t="s">
        <v>632</v>
      </c>
      <c r="F408" s="11">
        <v>0</v>
      </c>
      <c r="G408" s="11">
        <v>648.12</v>
      </c>
      <c r="H408" s="26" t="str">
        <f>MID(Tabla_Gtos_Ingresos7[[#This Row],[Subcuenta]],1,4)</f>
        <v>7000</v>
      </c>
      <c r="I408" s="27">
        <f>VALUE(MID(Tabla_Gtos_Ingresos7[[#This Row],[4 digitos]],1,3))</f>
        <v>700</v>
      </c>
      <c r="J408" s="27">
        <f>VALUE(MID(Tabla_Gtos_Ingresos7[[#This Row],[3 digitos]],1,2))</f>
        <v>70</v>
      </c>
      <c r="K408" s="28" t="str">
        <f>VLOOKUP(Tabla_Gtos_Ingresos7[[#This Row],[3 digitos]],PGC_Gtos_e_Ingresos[],4,FALSE)</f>
        <v>1a</v>
      </c>
      <c r="L408" s="30" t="str">
        <f>VLOOKUP(Tabla_Gtos_Ingresos7[[#This Row],[Grupo 1]],Tabla3[],4,FALSE)</f>
        <v>1. Importe Neto Cifra de Negocios</v>
      </c>
      <c r="M408" s="30" t="str">
        <f>VLOOKUP(Tabla_Gtos_Ingresos7[[#This Row],[Grupo 1]],Tabla3[],5,FALSE)</f>
        <v>1.a Ventas</v>
      </c>
      <c r="N408" s="28" t="str">
        <f>VLOOKUP(Tabla_Gtos_Ingresos7[[#This Row],[Grupo 1]],Tabla3[],10,FALSE)</f>
        <v>I</v>
      </c>
      <c r="O408" s="28" t="str">
        <f>VLOOKUP(Tabla_Gtos_Ingresos7[[#This Row],[Grupo 1]],Tabla3[],6,FALSE)</f>
        <v>Explotación</v>
      </c>
      <c r="P408" s="28">
        <f>VLOOKUP(Tabla_Gtos_Ingresos7[[#This Row],[Grupo 1]],Tabla3[],2,FALSE)</f>
        <v>1</v>
      </c>
      <c r="Q408" s="29" t="str">
        <f>VLOOKUP(Tabla_Gtos_Ingresos7[[#This Row],[3 digitos]],PGC_Gtos_e_Ingresos[],2,FALSE)</f>
        <v xml:space="preserve"> Ventas de mercaderías</v>
      </c>
      <c r="R408" s="30" t="str">
        <f>Tabla_Gtos_Ingresos7[[#This Row],[3 digitos]]&amp;"/"&amp;Tabla_Gtos_Ingresos7[[#This Row],[Nombre cuenta]]</f>
        <v>700/ Ventas de mercaderías</v>
      </c>
      <c r="S408" s="30">
        <f>YEAR(Tabla_Gtos_Ingresos7[[#This Row],[Fecha]])</f>
        <v>2010</v>
      </c>
      <c r="T408" s="27">
        <f>MONTH(Tabla_Gtos_Ingresos7[[#This Row],[Fecha]])</f>
        <v>1</v>
      </c>
      <c r="U408" s="30">
        <f>ROUNDUP(MONTH(Tabla_Gtos_Ingresos7[[#This Row],[Fecha]])/3, 0)</f>
        <v>1</v>
      </c>
      <c r="V408" s="30">
        <f>(Tabla_Gtos_Ingresos7[[#This Row],[Factor]]*Tabla_Gtos_Ingresos7[[#This Row],[Haber]])+(Tabla_Gtos_Ingresos7[[#This Row],[Factor]]*Tabla_Gtos_Ingresos7[[#This Row],[Debe]])</f>
        <v>648.12</v>
      </c>
      <c r="W408" s="30">
        <f>VLOOKUP(Tabla_Gtos_Ingresos7[[#This Row],[3 digitos]],PGC_Gtos_e_Ingresos[],3,FALSE)</f>
        <v>1</v>
      </c>
    </row>
    <row r="409" spans="1:23" x14ac:dyDescent="0.2">
      <c r="A409" s="1">
        <v>120</v>
      </c>
      <c r="B409" s="12">
        <v>40208</v>
      </c>
      <c r="C409" s="14">
        <v>70000003</v>
      </c>
      <c r="D409" s="1" t="s">
        <v>38</v>
      </c>
      <c r="E409" s="1" t="s">
        <v>261</v>
      </c>
      <c r="F409" s="11">
        <v>0</v>
      </c>
      <c r="G409" s="11">
        <v>601.67999999999995</v>
      </c>
      <c r="H409" s="26" t="str">
        <f>MID(Tabla_Gtos_Ingresos7[[#This Row],[Subcuenta]],1,4)</f>
        <v>7000</v>
      </c>
      <c r="I409" s="27">
        <f>VALUE(MID(Tabla_Gtos_Ingresos7[[#This Row],[4 digitos]],1,3))</f>
        <v>700</v>
      </c>
      <c r="J409" s="27">
        <f>VALUE(MID(Tabla_Gtos_Ingresos7[[#This Row],[3 digitos]],1,2))</f>
        <v>70</v>
      </c>
      <c r="K409" s="28" t="str">
        <f>VLOOKUP(Tabla_Gtos_Ingresos7[[#This Row],[3 digitos]],PGC_Gtos_e_Ingresos[],4,FALSE)</f>
        <v>1a</v>
      </c>
      <c r="L409" s="30" t="str">
        <f>VLOOKUP(Tabla_Gtos_Ingresos7[[#This Row],[Grupo 1]],Tabla3[],4,FALSE)</f>
        <v>1. Importe Neto Cifra de Negocios</v>
      </c>
      <c r="M409" s="30" t="str">
        <f>VLOOKUP(Tabla_Gtos_Ingresos7[[#This Row],[Grupo 1]],Tabla3[],5,FALSE)</f>
        <v>1.a Ventas</v>
      </c>
      <c r="N409" s="28" t="str">
        <f>VLOOKUP(Tabla_Gtos_Ingresos7[[#This Row],[Grupo 1]],Tabla3[],10,FALSE)</f>
        <v>I</v>
      </c>
      <c r="O409" s="28" t="str">
        <f>VLOOKUP(Tabla_Gtos_Ingresos7[[#This Row],[Grupo 1]],Tabla3[],6,FALSE)</f>
        <v>Explotación</v>
      </c>
      <c r="P409" s="28">
        <f>VLOOKUP(Tabla_Gtos_Ingresos7[[#This Row],[Grupo 1]],Tabla3[],2,FALSE)</f>
        <v>1</v>
      </c>
      <c r="Q409" s="29" t="str">
        <f>VLOOKUP(Tabla_Gtos_Ingresos7[[#This Row],[3 digitos]],PGC_Gtos_e_Ingresos[],2,FALSE)</f>
        <v xml:space="preserve"> Ventas de mercaderías</v>
      </c>
      <c r="R409" s="30" t="str">
        <f>Tabla_Gtos_Ingresos7[[#This Row],[3 digitos]]&amp;"/"&amp;Tabla_Gtos_Ingresos7[[#This Row],[Nombre cuenta]]</f>
        <v>700/ Ventas de mercaderías</v>
      </c>
      <c r="S409" s="30">
        <f>YEAR(Tabla_Gtos_Ingresos7[[#This Row],[Fecha]])</f>
        <v>2010</v>
      </c>
      <c r="T409" s="27">
        <f>MONTH(Tabla_Gtos_Ingresos7[[#This Row],[Fecha]])</f>
        <v>1</v>
      </c>
      <c r="U409" s="30">
        <f>ROUNDUP(MONTH(Tabla_Gtos_Ingresos7[[#This Row],[Fecha]])/3, 0)</f>
        <v>1</v>
      </c>
      <c r="V409" s="30">
        <f>(Tabla_Gtos_Ingresos7[[#This Row],[Factor]]*Tabla_Gtos_Ingresos7[[#This Row],[Haber]])+(Tabla_Gtos_Ingresos7[[#This Row],[Factor]]*Tabla_Gtos_Ingresos7[[#This Row],[Debe]])</f>
        <v>601.67999999999995</v>
      </c>
      <c r="W409" s="30">
        <f>VLOOKUP(Tabla_Gtos_Ingresos7[[#This Row],[3 digitos]],PGC_Gtos_e_Ingresos[],3,FALSE)</f>
        <v>1</v>
      </c>
    </row>
    <row r="410" spans="1:23" x14ac:dyDescent="0.2">
      <c r="A410" s="1">
        <v>121</v>
      </c>
      <c r="B410" s="12">
        <v>40208</v>
      </c>
      <c r="C410" s="14">
        <v>70000004</v>
      </c>
      <c r="D410" s="1" t="s">
        <v>38</v>
      </c>
      <c r="E410" s="1" t="s">
        <v>262</v>
      </c>
      <c r="F410" s="11">
        <v>0</v>
      </c>
      <c r="G410" s="11">
        <v>327.8</v>
      </c>
      <c r="H410" s="26" t="str">
        <f>MID(Tabla_Gtos_Ingresos7[[#This Row],[Subcuenta]],1,4)</f>
        <v>7000</v>
      </c>
      <c r="I410" s="27">
        <f>VALUE(MID(Tabla_Gtos_Ingresos7[[#This Row],[4 digitos]],1,3))</f>
        <v>700</v>
      </c>
      <c r="J410" s="27">
        <f>VALUE(MID(Tabla_Gtos_Ingresos7[[#This Row],[3 digitos]],1,2))</f>
        <v>70</v>
      </c>
      <c r="K410" s="28" t="str">
        <f>VLOOKUP(Tabla_Gtos_Ingresos7[[#This Row],[3 digitos]],PGC_Gtos_e_Ingresos[],4,FALSE)</f>
        <v>1a</v>
      </c>
      <c r="L410" s="30" t="str">
        <f>VLOOKUP(Tabla_Gtos_Ingresos7[[#This Row],[Grupo 1]],Tabla3[],4,FALSE)</f>
        <v>1. Importe Neto Cifra de Negocios</v>
      </c>
      <c r="M410" s="30" t="str">
        <f>VLOOKUP(Tabla_Gtos_Ingresos7[[#This Row],[Grupo 1]],Tabla3[],5,FALSE)</f>
        <v>1.a Ventas</v>
      </c>
      <c r="N410" s="28" t="str">
        <f>VLOOKUP(Tabla_Gtos_Ingresos7[[#This Row],[Grupo 1]],Tabla3[],10,FALSE)</f>
        <v>I</v>
      </c>
      <c r="O410" s="28" t="str">
        <f>VLOOKUP(Tabla_Gtos_Ingresos7[[#This Row],[Grupo 1]],Tabla3[],6,FALSE)</f>
        <v>Explotación</v>
      </c>
      <c r="P410" s="28">
        <f>VLOOKUP(Tabla_Gtos_Ingresos7[[#This Row],[Grupo 1]],Tabla3[],2,FALSE)</f>
        <v>1</v>
      </c>
      <c r="Q410" s="29" t="str">
        <f>VLOOKUP(Tabla_Gtos_Ingresos7[[#This Row],[3 digitos]],PGC_Gtos_e_Ingresos[],2,FALSE)</f>
        <v xml:space="preserve"> Ventas de mercaderías</v>
      </c>
      <c r="R410" s="30" t="str">
        <f>Tabla_Gtos_Ingresos7[[#This Row],[3 digitos]]&amp;"/"&amp;Tabla_Gtos_Ingresos7[[#This Row],[Nombre cuenta]]</f>
        <v>700/ Ventas de mercaderías</v>
      </c>
      <c r="S410" s="30">
        <f>YEAR(Tabla_Gtos_Ingresos7[[#This Row],[Fecha]])</f>
        <v>2010</v>
      </c>
      <c r="T410" s="27">
        <f>MONTH(Tabla_Gtos_Ingresos7[[#This Row],[Fecha]])</f>
        <v>1</v>
      </c>
      <c r="U410" s="30">
        <f>ROUNDUP(MONTH(Tabla_Gtos_Ingresos7[[#This Row],[Fecha]])/3, 0)</f>
        <v>1</v>
      </c>
      <c r="V410" s="30">
        <f>(Tabla_Gtos_Ingresos7[[#This Row],[Factor]]*Tabla_Gtos_Ingresos7[[#This Row],[Haber]])+(Tabla_Gtos_Ingresos7[[#This Row],[Factor]]*Tabla_Gtos_Ingresos7[[#This Row],[Debe]])</f>
        <v>327.8</v>
      </c>
      <c r="W410" s="30">
        <f>VLOOKUP(Tabla_Gtos_Ingresos7[[#This Row],[3 digitos]],PGC_Gtos_e_Ingresos[],3,FALSE)</f>
        <v>1</v>
      </c>
    </row>
    <row r="411" spans="1:23" x14ac:dyDescent="0.2">
      <c r="A411" s="1">
        <v>122</v>
      </c>
      <c r="B411" s="12">
        <v>40208</v>
      </c>
      <c r="C411" s="14">
        <v>70000005</v>
      </c>
      <c r="D411" s="1" t="s">
        <v>38</v>
      </c>
      <c r="E411" s="2" t="s">
        <v>538</v>
      </c>
      <c r="F411" s="11">
        <v>0</v>
      </c>
      <c r="G411" s="11">
        <v>128</v>
      </c>
      <c r="H411" s="26" t="str">
        <f>MID(Tabla_Gtos_Ingresos7[[#This Row],[Subcuenta]],1,4)</f>
        <v>7000</v>
      </c>
      <c r="I411" s="27">
        <f>VALUE(MID(Tabla_Gtos_Ingresos7[[#This Row],[4 digitos]],1,3))</f>
        <v>700</v>
      </c>
      <c r="J411" s="27">
        <f>VALUE(MID(Tabla_Gtos_Ingresos7[[#This Row],[3 digitos]],1,2))</f>
        <v>70</v>
      </c>
      <c r="K411" s="28" t="str">
        <f>VLOOKUP(Tabla_Gtos_Ingresos7[[#This Row],[3 digitos]],PGC_Gtos_e_Ingresos[],4,FALSE)</f>
        <v>1a</v>
      </c>
      <c r="L411" s="30" t="str">
        <f>VLOOKUP(Tabla_Gtos_Ingresos7[[#This Row],[Grupo 1]],Tabla3[],4,FALSE)</f>
        <v>1. Importe Neto Cifra de Negocios</v>
      </c>
      <c r="M411" s="30" t="str">
        <f>VLOOKUP(Tabla_Gtos_Ingresos7[[#This Row],[Grupo 1]],Tabla3[],5,FALSE)</f>
        <v>1.a Ventas</v>
      </c>
      <c r="N411" s="28" t="str">
        <f>VLOOKUP(Tabla_Gtos_Ingresos7[[#This Row],[Grupo 1]],Tabla3[],10,FALSE)</f>
        <v>I</v>
      </c>
      <c r="O411" s="28" t="str">
        <f>VLOOKUP(Tabla_Gtos_Ingresos7[[#This Row],[Grupo 1]],Tabla3[],6,FALSE)</f>
        <v>Explotación</v>
      </c>
      <c r="P411" s="28">
        <f>VLOOKUP(Tabla_Gtos_Ingresos7[[#This Row],[Grupo 1]],Tabla3[],2,FALSE)</f>
        <v>1</v>
      </c>
      <c r="Q411" s="29" t="str">
        <f>VLOOKUP(Tabla_Gtos_Ingresos7[[#This Row],[3 digitos]],PGC_Gtos_e_Ingresos[],2,FALSE)</f>
        <v xml:space="preserve"> Ventas de mercaderías</v>
      </c>
      <c r="R411" s="30" t="str">
        <f>Tabla_Gtos_Ingresos7[[#This Row],[3 digitos]]&amp;"/"&amp;Tabla_Gtos_Ingresos7[[#This Row],[Nombre cuenta]]</f>
        <v>700/ Ventas de mercaderías</v>
      </c>
      <c r="S411" s="30">
        <f>YEAR(Tabla_Gtos_Ingresos7[[#This Row],[Fecha]])</f>
        <v>2010</v>
      </c>
      <c r="T411" s="27">
        <f>MONTH(Tabla_Gtos_Ingresos7[[#This Row],[Fecha]])</f>
        <v>1</v>
      </c>
      <c r="U411" s="30">
        <f>ROUNDUP(MONTH(Tabla_Gtos_Ingresos7[[#This Row],[Fecha]])/3, 0)</f>
        <v>1</v>
      </c>
      <c r="V411" s="30">
        <f>(Tabla_Gtos_Ingresos7[[#This Row],[Factor]]*Tabla_Gtos_Ingresos7[[#This Row],[Haber]])+(Tabla_Gtos_Ingresos7[[#This Row],[Factor]]*Tabla_Gtos_Ingresos7[[#This Row],[Debe]])</f>
        <v>128</v>
      </c>
      <c r="W411" s="30">
        <f>VLOOKUP(Tabla_Gtos_Ingresos7[[#This Row],[3 digitos]],PGC_Gtos_e_Ingresos[],3,FALSE)</f>
        <v>1</v>
      </c>
    </row>
    <row r="412" spans="1:23" x14ac:dyDescent="0.2">
      <c r="A412" s="1">
        <v>123</v>
      </c>
      <c r="B412" s="12">
        <v>40208</v>
      </c>
      <c r="C412" s="14">
        <v>70000006</v>
      </c>
      <c r="D412" s="1" t="s">
        <v>38</v>
      </c>
      <c r="E412" s="1" t="s">
        <v>39</v>
      </c>
      <c r="F412" s="11">
        <v>0</v>
      </c>
      <c r="G412" s="11">
        <v>41.14</v>
      </c>
      <c r="H412" s="26" t="str">
        <f>MID(Tabla_Gtos_Ingresos7[[#This Row],[Subcuenta]],1,4)</f>
        <v>7000</v>
      </c>
      <c r="I412" s="27">
        <f>VALUE(MID(Tabla_Gtos_Ingresos7[[#This Row],[4 digitos]],1,3))</f>
        <v>700</v>
      </c>
      <c r="J412" s="27">
        <f>VALUE(MID(Tabla_Gtos_Ingresos7[[#This Row],[3 digitos]],1,2))</f>
        <v>70</v>
      </c>
      <c r="K412" s="28" t="str">
        <f>VLOOKUP(Tabla_Gtos_Ingresos7[[#This Row],[3 digitos]],PGC_Gtos_e_Ingresos[],4,FALSE)</f>
        <v>1a</v>
      </c>
      <c r="L412" s="30" t="str">
        <f>VLOOKUP(Tabla_Gtos_Ingresos7[[#This Row],[Grupo 1]],Tabla3[],4,FALSE)</f>
        <v>1. Importe Neto Cifra de Negocios</v>
      </c>
      <c r="M412" s="30" t="str">
        <f>VLOOKUP(Tabla_Gtos_Ingresos7[[#This Row],[Grupo 1]],Tabla3[],5,FALSE)</f>
        <v>1.a Ventas</v>
      </c>
      <c r="N412" s="28" t="str">
        <f>VLOOKUP(Tabla_Gtos_Ingresos7[[#This Row],[Grupo 1]],Tabla3[],10,FALSE)</f>
        <v>I</v>
      </c>
      <c r="O412" s="28" t="str">
        <f>VLOOKUP(Tabla_Gtos_Ingresos7[[#This Row],[Grupo 1]],Tabla3[],6,FALSE)</f>
        <v>Explotación</v>
      </c>
      <c r="P412" s="28">
        <f>VLOOKUP(Tabla_Gtos_Ingresos7[[#This Row],[Grupo 1]],Tabla3[],2,FALSE)</f>
        <v>1</v>
      </c>
      <c r="Q412" s="29" t="str">
        <f>VLOOKUP(Tabla_Gtos_Ingresos7[[#This Row],[3 digitos]],PGC_Gtos_e_Ingresos[],2,FALSE)</f>
        <v xml:space="preserve"> Ventas de mercaderías</v>
      </c>
      <c r="R412" s="30" t="str">
        <f>Tabla_Gtos_Ingresos7[[#This Row],[3 digitos]]&amp;"/"&amp;Tabla_Gtos_Ingresos7[[#This Row],[Nombre cuenta]]</f>
        <v>700/ Ventas de mercaderías</v>
      </c>
      <c r="S412" s="30">
        <f>YEAR(Tabla_Gtos_Ingresos7[[#This Row],[Fecha]])</f>
        <v>2010</v>
      </c>
      <c r="T412" s="27">
        <f>MONTH(Tabla_Gtos_Ingresos7[[#This Row],[Fecha]])</f>
        <v>1</v>
      </c>
      <c r="U412" s="30">
        <f>ROUNDUP(MONTH(Tabla_Gtos_Ingresos7[[#This Row],[Fecha]])/3, 0)</f>
        <v>1</v>
      </c>
      <c r="V412" s="30">
        <f>(Tabla_Gtos_Ingresos7[[#This Row],[Factor]]*Tabla_Gtos_Ingresos7[[#This Row],[Haber]])+(Tabla_Gtos_Ingresos7[[#This Row],[Factor]]*Tabla_Gtos_Ingresos7[[#This Row],[Debe]])</f>
        <v>41.14</v>
      </c>
      <c r="W412" s="30">
        <f>VLOOKUP(Tabla_Gtos_Ingresos7[[#This Row],[3 digitos]],PGC_Gtos_e_Ingresos[],3,FALSE)</f>
        <v>1</v>
      </c>
    </row>
    <row r="413" spans="1:23" x14ac:dyDescent="0.2">
      <c r="A413" s="1">
        <v>833</v>
      </c>
      <c r="B413" s="12">
        <v>40298</v>
      </c>
      <c r="C413" s="14">
        <v>60700006</v>
      </c>
      <c r="D413" s="1" t="s">
        <v>11</v>
      </c>
      <c r="E413" s="1" t="s">
        <v>890</v>
      </c>
      <c r="F413" s="11">
        <v>407.86</v>
      </c>
      <c r="G413" s="11">
        <v>0</v>
      </c>
      <c r="H413" s="26" t="str">
        <f>MID(Tabla_Gtos_Ingresos7[[#This Row],[Subcuenta]],1,4)</f>
        <v>6070</v>
      </c>
      <c r="I413" s="27">
        <f>VALUE(MID(Tabla_Gtos_Ingresos7[[#This Row],[4 digitos]],1,3))</f>
        <v>607</v>
      </c>
      <c r="J413" s="27">
        <f>VALUE(MID(Tabla_Gtos_Ingresos7[[#This Row],[3 digitos]],1,2))</f>
        <v>60</v>
      </c>
      <c r="K413" s="28" t="str">
        <f>VLOOKUP(Tabla_Gtos_Ingresos7[[#This Row],[3 digitos]],PGC_Gtos_e_Ingresos[],4,FALSE)</f>
        <v>4.c</v>
      </c>
      <c r="L413" s="30" t="str">
        <f>VLOOKUP(Tabla_Gtos_Ingresos7[[#This Row],[Grupo 1]],Tabla3[],4,FALSE)</f>
        <v>4. Aprovisionamientos</v>
      </c>
      <c r="M413" s="30" t="str">
        <f>VLOOKUP(Tabla_Gtos_Ingresos7[[#This Row],[Grupo 1]],Tabla3[],5,FALSE)</f>
        <v>4.c Trabajos Realizados por Otras Empresas</v>
      </c>
      <c r="N413" s="28" t="str">
        <f>VLOOKUP(Tabla_Gtos_Ingresos7[[#This Row],[Grupo 1]],Tabla3[],10,FALSE)</f>
        <v>G</v>
      </c>
      <c r="O413" s="28" t="str">
        <f>VLOOKUP(Tabla_Gtos_Ingresos7[[#This Row],[Grupo 1]],Tabla3[],6,FALSE)</f>
        <v>Explotación</v>
      </c>
      <c r="P413" s="28">
        <f>VLOOKUP(Tabla_Gtos_Ingresos7[[#This Row],[Grupo 1]],Tabla3[],2,FALSE)</f>
        <v>4</v>
      </c>
      <c r="Q413" s="29" t="str">
        <f>VLOOKUP(Tabla_Gtos_Ingresos7[[#This Row],[3 digitos]],PGC_Gtos_e_Ingresos[],2,FALSE)</f>
        <v xml:space="preserve"> Trabajos realizados por otras empresas</v>
      </c>
      <c r="R413" s="30" t="str">
        <f>Tabla_Gtos_Ingresos7[[#This Row],[3 digitos]]&amp;"/"&amp;Tabla_Gtos_Ingresos7[[#This Row],[Nombre cuenta]]</f>
        <v>607/ Trabajos realizados por otras empresas</v>
      </c>
      <c r="S413" s="30">
        <f>YEAR(Tabla_Gtos_Ingresos7[[#This Row],[Fecha]])</f>
        <v>2010</v>
      </c>
      <c r="T413" s="27">
        <f>MONTH(Tabla_Gtos_Ingresos7[[#This Row],[Fecha]])</f>
        <v>4</v>
      </c>
      <c r="U413" s="30">
        <f>ROUNDUP(MONTH(Tabla_Gtos_Ingresos7[[#This Row],[Fecha]])/3, 0)</f>
        <v>2</v>
      </c>
      <c r="V413" s="30">
        <f>(Tabla_Gtos_Ingresos7[[#This Row],[Factor]]*Tabla_Gtos_Ingresos7[[#This Row],[Haber]])+(Tabla_Gtos_Ingresos7[[#This Row],[Factor]]*Tabla_Gtos_Ingresos7[[#This Row],[Debe]])</f>
        <v>-407.86</v>
      </c>
      <c r="W413" s="30">
        <f>VLOOKUP(Tabla_Gtos_Ingresos7[[#This Row],[3 digitos]],PGC_Gtos_e_Ingresos[],3,FALSE)</f>
        <v>-1</v>
      </c>
    </row>
    <row r="414" spans="1:23" x14ac:dyDescent="0.2">
      <c r="A414" s="1">
        <v>802</v>
      </c>
      <c r="B414" s="12">
        <v>40298</v>
      </c>
      <c r="C414" s="14">
        <v>62900004</v>
      </c>
      <c r="D414" s="1" t="s">
        <v>21</v>
      </c>
      <c r="E414" s="1" t="s">
        <v>22</v>
      </c>
      <c r="F414" s="11">
        <v>974.7</v>
      </c>
      <c r="G414" s="11">
        <v>0</v>
      </c>
      <c r="H414" s="26" t="str">
        <f>MID(Tabla_Gtos_Ingresos7[[#This Row],[Subcuenta]],1,4)</f>
        <v>6290</v>
      </c>
      <c r="I414" s="27">
        <f>VALUE(MID(Tabla_Gtos_Ingresos7[[#This Row],[4 digitos]],1,3))</f>
        <v>629</v>
      </c>
      <c r="J414" s="27">
        <f>VALUE(MID(Tabla_Gtos_Ingresos7[[#This Row],[3 digitos]],1,2))</f>
        <v>62</v>
      </c>
      <c r="K414" s="28" t="str">
        <f>VLOOKUP(Tabla_Gtos_Ingresos7[[#This Row],[3 digitos]],PGC_Gtos_e_Ingresos[],4,FALSE)</f>
        <v>7.a</v>
      </c>
      <c r="L414" s="30" t="str">
        <f>VLOOKUP(Tabla_Gtos_Ingresos7[[#This Row],[Grupo 1]],Tabla3[],4,FALSE)</f>
        <v>7. Otros Gastos de Explotación</v>
      </c>
      <c r="M414" s="30" t="str">
        <f>VLOOKUP(Tabla_Gtos_Ingresos7[[#This Row],[Grupo 1]],Tabla3[],5,FALSE)</f>
        <v>7.a Servicios Exteriores</v>
      </c>
      <c r="N414" s="28" t="str">
        <f>VLOOKUP(Tabla_Gtos_Ingresos7[[#This Row],[Grupo 1]],Tabla3[],10,FALSE)</f>
        <v>G</v>
      </c>
      <c r="O414" s="28" t="str">
        <f>VLOOKUP(Tabla_Gtos_Ingresos7[[#This Row],[Grupo 1]],Tabla3[],6,FALSE)</f>
        <v>Explotación</v>
      </c>
      <c r="P414" s="28">
        <f>VLOOKUP(Tabla_Gtos_Ingresos7[[#This Row],[Grupo 1]],Tabla3[],2,FALSE)</f>
        <v>7</v>
      </c>
      <c r="Q414" s="29" t="str">
        <f>VLOOKUP(Tabla_Gtos_Ingresos7[[#This Row],[3 digitos]],PGC_Gtos_e_Ingresos[],2,FALSE)</f>
        <v xml:space="preserve"> Otros servicios</v>
      </c>
      <c r="R414" s="30" t="str">
        <f>Tabla_Gtos_Ingresos7[[#This Row],[3 digitos]]&amp;"/"&amp;Tabla_Gtos_Ingresos7[[#This Row],[Nombre cuenta]]</f>
        <v>629/ Otros servicios</v>
      </c>
      <c r="S414" s="30">
        <f>YEAR(Tabla_Gtos_Ingresos7[[#This Row],[Fecha]])</f>
        <v>2010</v>
      </c>
      <c r="T414" s="27">
        <f>MONTH(Tabla_Gtos_Ingresos7[[#This Row],[Fecha]])</f>
        <v>4</v>
      </c>
      <c r="U414" s="30">
        <f>ROUNDUP(MONTH(Tabla_Gtos_Ingresos7[[#This Row],[Fecha]])/3, 0)</f>
        <v>2</v>
      </c>
      <c r="V414" s="30">
        <f>(Tabla_Gtos_Ingresos7[[#This Row],[Factor]]*Tabla_Gtos_Ingresos7[[#This Row],[Haber]])+(Tabla_Gtos_Ingresos7[[#This Row],[Factor]]*Tabla_Gtos_Ingresos7[[#This Row],[Debe]])</f>
        <v>-974.7</v>
      </c>
      <c r="W414" s="30">
        <f>VLOOKUP(Tabla_Gtos_Ingresos7[[#This Row],[3 digitos]],PGC_Gtos_e_Ingresos[],3,FALSE)</f>
        <v>-1</v>
      </c>
    </row>
    <row r="415" spans="1:23" x14ac:dyDescent="0.2">
      <c r="A415" s="1">
        <v>753</v>
      </c>
      <c r="B415" s="12">
        <v>40298</v>
      </c>
      <c r="C415" s="14">
        <v>64000003</v>
      </c>
      <c r="D415" s="1" t="s">
        <v>465</v>
      </c>
      <c r="E415" s="1" t="s">
        <v>469</v>
      </c>
      <c r="F415" s="11">
        <v>2134.0100000000002</v>
      </c>
      <c r="G415" s="11">
        <v>0</v>
      </c>
      <c r="H415" s="26" t="str">
        <f>MID(Tabla_Gtos_Ingresos7[[#This Row],[Subcuenta]],1,4)</f>
        <v>6400</v>
      </c>
      <c r="I415" s="27">
        <f>VALUE(MID(Tabla_Gtos_Ingresos7[[#This Row],[4 digitos]],1,3))</f>
        <v>640</v>
      </c>
      <c r="J415" s="27">
        <f>VALUE(MID(Tabla_Gtos_Ingresos7[[#This Row],[3 digitos]],1,2))</f>
        <v>64</v>
      </c>
      <c r="K415" s="28" t="str">
        <f>VLOOKUP(Tabla_Gtos_Ingresos7[[#This Row],[3 digitos]],PGC_Gtos_e_Ingresos[],4,FALSE)</f>
        <v>6.a</v>
      </c>
      <c r="L415" s="30" t="str">
        <f>VLOOKUP(Tabla_Gtos_Ingresos7[[#This Row],[Grupo 1]],Tabla3[],4,FALSE)</f>
        <v>6. Gtos de Personal</v>
      </c>
      <c r="M415" s="30" t="str">
        <f>VLOOKUP(Tabla_Gtos_Ingresos7[[#This Row],[Grupo 1]],Tabla3[],5,FALSE)</f>
        <v>6.a Sueldos y Salarios</v>
      </c>
      <c r="N415" s="28" t="str">
        <f>VLOOKUP(Tabla_Gtos_Ingresos7[[#This Row],[Grupo 1]],Tabla3[],10,FALSE)</f>
        <v>G</v>
      </c>
      <c r="O415" s="28" t="str">
        <f>VLOOKUP(Tabla_Gtos_Ingresos7[[#This Row],[Grupo 1]],Tabla3[],6,FALSE)</f>
        <v>Explotación</v>
      </c>
      <c r="P415" s="28">
        <f>VLOOKUP(Tabla_Gtos_Ingresos7[[#This Row],[Grupo 1]],Tabla3[],2,FALSE)</f>
        <v>6</v>
      </c>
      <c r="Q415" s="29" t="str">
        <f>VLOOKUP(Tabla_Gtos_Ingresos7[[#This Row],[3 digitos]],PGC_Gtos_e_Ingresos[],2,FALSE)</f>
        <v xml:space="preserve"> Sueldos y salarios</v>
      </c>
      <c r="R415" s="30" t="str">
        <f>Tabla_Gtos_Ingresos7[[#This Row],[3 digitos]]&amp;"/"&amp;Tabla_Gtos_Ingresos7[[#This Row],[Nombre cuenta]]</f>
        <v>640/ Sueldos y salarios</v>
      </c>
      <c r="S415" s="30">
        <f>YEAR(Tabla_Gtos_Ingresos7[[#This Row],[Fecha]])</f>
        <v>2010</v>
      </c>
      <c r="T415" s="27">
        <f>MONTH(Tabla_Gtos_Ingresos7[[#This Row],[Fecha]])</f>
        <v>4</v>
      </c>
      <c r="U415" s="30">
        <f>ROUNDUP(MONTH(Tabla_Gtos_Ingresos7[[#This Row],[Fecha]])/3, 0)</f>
        <v>2</v>
      </c>
      <c r="V415" s="30">
        <f>(Tabla_Gtos_Ingresos7[[#This Row],[Factor]]*Tabla_Gtos_Ingresos7[[#This Row],[Haber]])+(Tabla_Gtos_Ingresos7[[#This Row],[Factor]]*Tabla_Gtos_Ingresos7[[#This Row],[Debe]])</f>
        <v>-2134.0100000000002</v>
      </c>
      <c r="W415" s="30">
        <f>VLOOKUP(Tabla_Gtos_Ingresos7[[#This Row],[3 digitos]],PGC_Gtos_e_Ingresos[],3,FALSE)</f>
        <v>-1</v>
      </c>
    </row>
    <row r="416" spans="1:23" x14ac:dyDescent="0.2">
      <c r="A416" s="1">
        <v>754</v>
      </c>
      <c r="B416" s="12">
        <v>40298</v>
      </c>
      <c r="C416" s="14">
        <v>64000008</v>
      </c>
      <c r="D416" s="1" t="s">
        <v>392</v>
      </c>
      <c r="E416" s="1" t="s">
        <v>396</v>
      </c>
      <c r="F416" s="11">
        <v>1847.18</v>
      </c>
      <c r="G416" s="11">
        <v>0</v>
      </c>
      <c r="H416" s="26" t="str">
        <f>MID(Tabla_Gtos_Ingresos7[[#This Row],[Subcuenta]],1,4)</f>
        <v>6400</v>
      </c>
      <c r="I416" s="27">
        <f>VALUE(MID(Tabla_Gtos_Ingresos7[[#This Row],[4 digitos]],1,3))</f>
        <v>640</v>
      </c>
      <c r="J416" s="27">
        <f>VALUE(MID(Tabla_Gtos_Ingresos7[[#This Row],[3 digitos]],1,2))</f>
        <v>64</v>
      </c>
      <c r="K416" s="28" t="str">
        <f>VLOOKUP(Tabla_Gtos_Ingresos7[[#This Row],[3 digitos]],PGC_Gtos_e_Ingresos[],4,FALSE)</f>
        <v>6.a</v>
      </c>
      <c r="L416" s="30" t="str">
        <f>VLOOKUP(Tabla_Gtos_Ingresos7[[#This Row],[Grupo 1]],Tabla3[],4,FALSE)</f>
        <v>6. Gtos de Personal</v>
      </c>
      <c r="M416" s="30" t="str">
        <f>VLOOKUP(Tabla_Gtos_Ingresos7[[#This Row],[Grupo 1]],Tabla3[],5,FALSE)</f>
        <v>6.a Sueldos y Salarios</v>
      </c>
      <c r="N416" s="28" t="str">
        <f>VLOOKUP(Tabla_Gtos_Ingresos7[[#This Row],[Grupo 1]],Tabla3[],10,FALSE)</f>
        <v>G</v>
      </c>
      <c r="O416" s="28" t="str">
        <f>VLOOKUP(Tabla_Gtos_Ingresos7[[#This Row],[Grupo 1]],Tabla3[],6,FALSE)</f>
        <v>Explotación</v>
      </c>
      <c r="P416" s="28">
        <f>VLOOKUP(Tabla_Gtos_Ingresos7[[#This Row],[Grupo 1]],Tabla3[],2,FALSE)</f>
        <v>6</v>
      </c>
      <c r="Q416" s="29" t="str">
        <f>VLOOKUP(Tabla_Gtos_Ingresos7[[#This Row],[3 digitos]],PGC_Gtos_e_Ingresos[],2,FALSE)</f>
        <v xml:space="preserve"> Sueldos y salarios</v>
      </c>
      <c r="R416" s="30" t="str">
        <f>Tabla_Gtos_Ingresos7[[#This Row],[3 digitos]]&amp;"/"&amp;Tabla_Gtos_Ingresos7[[#This Row],[Nombre cuenta]]</f>
        <v>640/ Sueldos y salarios</v>
      </c>
      <c r="S416" s="30">
        <f>YEAR(Tabla_Gtos_Ingresos7[[#This Row],[Fecha]])</f>
        <v>2010</v>
      </c>
      <c r="T416" s="27">
        <f>MONTH(Tabla_Gtos_Ingresos7[[#This Row],[Fecha]])</f>
        <v>4</v>
      </c>
      <c r="U416" s="30">
        <f>ROUNDUP(MONTH(Tabla_Gtos_Ingresos7[[#This Row],[Fecha]])/3, 0)</f>
        <v>2</v>
      </c>
      <c r="V416" s="30">
        <f>(Tabla_Gtos_Ingresos7[[#This Row],[Factor]]*Tabla_Gtos_Ingresos7[[#This Row],[Haber]])+(Tabla_Gtos_Ingresos7[[#This Row],[Factor]]*Tabla_Gtos_Ingresos7[[#This Row],[Debe]])</f>
        <v>-1847.18</v>
      </c>
      <c r="W416" s="30">
        <f>VLOOKUP(Tabla_Gtos_Ingresos7[[#This Row],[3 digitos]],PGC_Gtos_e_Ingresos[],3,FALSE)</f>
        <v>-1</v>
      </c>
    </row>
    <row r="417" spans="1:23" x14ac:dyDescent="0.2">
      <c r="A417" s="1">
        <v>755</v>
      </c>
      <c r="B417" s="12">
        <v>40298</v>
      </c>
      <c r="C417" s="14">
        <v>64000011</v>
      </c>
      <c r="D417" s="2" t="s">
        <v>571</v>
      </c>
      <c r="E417" s="1" t="s">
        <v>663</v>
      </c>
      <c r="F417" s="11">
        <v>1521.94</v>
      </c>
      <c r="G417" s="11">
        <v>0</v>
      </c>
      <c r="H417" s="26" t="str">
        <f>MID(Tabla_Gtos_Ingresos7[[#This Row],[Subcuenta]],1,4)</f>
        <v>6400</v>
      </c>
      <c r="I417" s="27">
        <f>VALUE(MID(Tabla_Gtos_Ingresos7[[#This Row],[4 digitos]],1,3))</f>
        <v>640</v>
      </c>
      <c r="J417" s="27">
        <f>VALUE(MID(Tabla_Gtos_Ingresos7[[#This Row],[3 digitos]],1,2))</f>
        <v>64</v>
      </c>
      <c r="K417" s="28" t="str">
        <f>VLOOKUP(Tabla_Gtos_Ingresos7[[#This Row],[3 digitos]],PGC_Gtos_e_Ingresos[],4,FALSE)</f>
        <v>6.a</v>
      </c>
      <c r="L417" s="30" t="str">
        <f>VLOOKUP(Tabla_Gtos_Ingresos7[[#This Row],[Grupo 1]],Tabla3[],4,FALSE)</f>
        <v>6. Gtos de Personal</v>
      </c>
      <c r="M417" s="30" t="str">
        <f>VLOOKUP(Tabla_Gtos_Ingresos7[[#This Row],[Grupo 1]],Tabla3[],5,FALSE)</f>
        <v>6.a Sueldos y Salarios</v>
      </c>
      <c r="N417" s="28" t="str">
        <f>VLOOKUP(Tabla_Gtos_Ingresos7[[#This Row],[Grupo 1]],Tabla3[],10,FALSE)</f>
        <v>G</v>
      </c>
      <c r="O417" s="28" t="str">
        <f>VLOOKUP(Tabla_Gtos_Ingresos7[[#This Row],[Grupo 1]],Tabla3[],6,FALSE)</f>
        <v>Explotación</v>
      </c>
      <c r="P417" s="28">
        <f>VLOOKUP(Tabla_Gtos_Ingresos7[[#This Row],[Grupo 1]],Tabla3[],2,FALSE)</f>
        <v>6</v>
      </c>
      <c r="Q417" s="29" t="str">
        <f>VLOOKUP(Tabla_Gtos_Ingresos7[[#This Row],[3 digitos]],PGC_Gtos_e_Ingresos[],2,FALSE)</f>
        <v xml:space="preserve"> Sueldos y salarios</v>
      </c>
      <c r="R417" s="30" t="str">
        <f>Tabla_Gtos_Ingresos7[[#This Row],[3 digitos]]&amp;"/"&amp;Tabla_Gtos_Ingresos7[[#This Row],[Nombre cuenta]]</f>
        <v>640/ Sueldos y salarios</v>
      </c>
      <c r="S417" s="30">
        <f>YEAR(Tabla_Gtos_Ingresos7[[#This Row],[Fecha]])</f>
        <v>2010</v>
      </c>
      <c r="T417" s="27">
        <f>MONTH(Tabla_Gtos_Ingresos7[[#This Row],[Fecha]])</f>
        <v>4</v>
      </c>
      <c r="U417" s="30">
        <f>ROUNDUP(MONTH(Tabla_Gtos_Ingresos7[[#This Row],[Fecha]])/3, 0)</f>
        <v>2</v>
      </c>
      <c r="V417" s="30">
        <f>(Tabla_Gtos_Ingresos7[[#This Row],[Factor]]*Tabla_Gtos_Ingresos7[[#This Row],[Haber]])+(Tabla_Gtos_Ingresos7[[#This Row],[Factor]]*Tabla_Gtos_Ingresos7[[#This Row],[Debe]])</f>
        <v>-1521.94</v>
      </c>
      <c r="W417" s="30">
        <f>VLOOKUP(Tabla_Gtos_Ingresos7[[#This Row],[3 digitos]],PGC_Gtos_e_Ingresos[],3,FALSE)</f>
        <v>-1</v>
      </c>
    </row>
    <row r="418" spans="1:23" x14ac:dyDescent="0.2">
      <c r="A418" s="1">
        <v>758</v>
      </c>
      <c r="B418" s="12">
        <v>40298</v>
      </c>
      <c r="C418" s="14">
        <v>64000013</v>
      </c>
      <c r="D418" s="1" t="s">
        <v>481</v>
      </c>
      <c r="E418" s="1" t="s">
        <v>483</v>
      </c>
      <c r="F418" s="11">
        <v>1209.0899999999999</v>
      </c>
      <c r="G418" s="11">
        <v>0</v>
      </c>
      <c r="H418" s="26" t="str">
        <f>MID(Tabla_Gtos_Ingresos7[[#This Row],[Subcuenta]],1,4)</f>
        <v>6400</v>
      </c>
      <c r="I418" s="27">
        <f>VALUE(MID(Tabla_Gtos_Ingresos7[[#This Row],[4 digitos]],1,3))</f>
        <v>640</v>
      </c>
      <c r="J418" s="27">
        <f>VALUE(MID(Tabla_Gtos_Ingresos7[[#This Row],[3 digitos]],1,2))</f>
        <v>64</v>
      </c>
      <c r="K418" s="28" t="str">
        <f>VLOOKUP(Tabla_Gtos_Ingresos7[[#This Row],[3 digitos]],PGC_Gtos_e_Ingresos[],4,FALSE)</f>
        <v>6.a</v>
      </c>
      <c r="L418" s="30" t="str">
        <f>VLOOKUP(Tabla_Gtos_Ingresos7[[#This Row],[Grupo 1]],Tabla3[],4,FALSE)</f>
        <v>6. Gtos de Personal</v>
      </c>
      <c r="M418" s="30" t="str">
        <f>VLOOKUP(Tabla_Gtos_Ingresos7[[#This Row],[Grupo 1]],Tabla3[],5,FALSE)</f>
        <v>6.a Sueldos y Salarios</v>
      </c>
      <c r="N418" s="28" t="str">
        <f>VLOOKUP(Tabla_Gtos_Ingresos7[[#This Row],[Grupo 1]],Tabla3[],10,FALSE)</f>
        <v>G</v>
      </c>
      <c r="O418" s="28" t="str">
        <f>VLOOKUP(Tabla_Gtos_Ingresos7[[#This Row],[Grupo 1]],Tabla3[],6,FALSE)</f>
        <v>Explotación</v>
      </c>
      <c r="P418" s="28">
        <f>VLOOKUP(Tabla_Gtos_Ingresos7[[#This Row],[Grupo 1]],Tabla3[],2,FALSE)</f>
        <v>6</v>
      </c>
      <c r="Q418" s="29" t="str">
        <f>VLOOKUP(Tabla_Gtos_Ingresos7[[#This Row],[3 digitos]],PGC_Gtos_e_Ingresos[],2,FALSE)</f>
        <v xml:space="preserve"> Sueldos y salarios</v>
      </c>
      <c r="R418" s="30" t="str">
        <f>Tabla_Gtos_Ingresos7[[#This Row],[3 digitos]]&amp;"/"&amp;Tabla_Gtos_Ingresos7[[#This Row],[Nombre cuenta]]</f>
        <v>640/ Sueldos y salarios</v>
      </c>
      <c r="S418" s="30">
        <f>YEAR(Tabla_Gtos_Ingresos7[[#This Row],[Fecha]])</f>
        <v>2010</v>
      </c>
      <c r="T418" s="27">
        <f>MONTH(Tabla_Gtos_Ingresos7[[#This Row],[Fecha]])</f>
        <v>4</v>
      </c>
      <c r="U418" s="30">
        <f>ROUNDUP(MONTH(Tabla_Gtos_Ingresos7[[#This Row],[Fecha]])/3, 0)</f>
        <v>2</v>
      </c>
      <c r="V418" s="30">
        <f>(Tabla_Gtos_Ingresos7[[#This Row],[Factor]]*Tabla_Gtos_Ingresos7[[#This Row],[Haber]])+(Tabla_Gtos_Ingresos7[[#This Row],[Factor]]*Tabla_Gtos_Ingresos7[[#This Row],[Debe]])</f>
        <v>-1209.0899999999999</v>
      </c>
      <c r="W418" s="30">
        <f>VLOOKUP(Tabla_Gtos_Ingresos7[[#This Row],[3 digitos]],PGC_Gtos_e_Ingresos[],3,FALSE)</f>
        <v>-1</v>
      </c>
    </row>
    <row r="419" spans="1:23" x14ac:dyDescent="0.2">
      <c r="A419" s="1">
        <v>762</v>
      </c>
      <c r="B419" s="12">
        <v>40298</v>
      </c>
      <c r="C419" s="14">
        <v>70000058</v>
      </c>
      <c r="D419" s="1" t="s">
        <v>38</v>
      </c>
      <c r="E419" s="1" t="s">
        <v>540</v>
      </c>
      <c r="F419" s="11">
        <v>0</v>
      </c>
      <c r="G419" s="11">
        <v>38.61</v>
      </c>
      <c r="H419" s="26" t="str">
        <f>MID(Tabla_Gtos_Ingresos7[[#This Row],[Subcuenta]],1,4)</f>
        <v>7000</v>
      </c>
      <c r="I419" s="27">
        <f>VALUE(MID(Tabla_Gtos_Ingresos7[[#This Row],[4 digitos]],1,3))</f>
        <v>700</v>
      </c>
      <c r="J419" s="27">
        <f>VALUE(MID(Tabla_Gtos_Ingresos7[[#This Row],[3 digitos]],1,2))</f>
        <v>70</v>
      </c>
      <c r="K419" s="28" t="str">
        <f>VLOOKUP(Tabla_Gtos_Ingresos7[[#This Row],[3 digitos]],PGC_Gtos_e_Ingresos[],4,FALSE)</f>
        <v>1a</v>
      </c>
      <c r="L419" s="30" t="str">
        <f>VLOOKUP(Tabla_Gtos_Ingresos7[[#This Row],[Grupo 1]],Tabla3[],4,FALSE)</f>
        <v>1. Importe Neto Cifra de Negocios</v>
      </c>
      <c r="M419" s="30" t="str">
        <f>VLOOKUP(Tabla_Gtos_Ingresos7[[#This Row],[Grupo 1]],Tabla3[],5,FALSE)</f>
        <v>1.a Ventas</v>
      </c>
      <c r="N419" s="28" t="str">
        <f>VLOOKUP(Tabla_Gtos_Ingresos7[[#This Row],[Grupo 1]],Tabla3[],10,FALSE)</f>
        <v>I</v>
      </c>
      <c r="O419" s="28" t="str">
        <f>VLOOKUP(Tabla_Gtos_Ingresos7[[#This Row],[Grupo 1]],Tabla3[],6,FALSE)</f>
        <v>Explotación</v>
      </c>
      <c r="P419" s="28">
        <f>VLOOKUP(Tabla_Gtos_Ingresos7[[#This Row],[Grupo 1]],Tabla3[],2,FALSE)</f>
        <v>1</v>
      </c>
      <c r="Q419" s="29" t="str">
        <f>VLOOKUP(Tabla_Gtos_Ingresos7[[#This Row],[3 digitos]],PGC_Gtos_e_Ingresos[],2,FALSE)</f>
        <v xml:space="preserve"> Ventas de mercaderías</v>
      </c>
      <c r="R419" s="30" t="str">
        <f>Tabla_Gtos_Ingresos7[[#This Row],[3 digitos]]&amp;"/"&amp;Tabla_Gtos_Ingresos7[[#This Row],[Nombre cuenta]]</f>
        <v>700/ Ventas de mercaderías</v>
      </c>
      <c r="S419" s="30">
        <f>YEAR(Tabla_Gtos_Ingresos7[[#This Row],[Fecha]])</f>
        <v>2010</v>
      </c>
      <c r="T419" s="27">
        <f>MONTH(Tabla_Gtos_Ingresos7[[#This Row],[Fecha]])</f>
        <v>4</v>
      </c>
      <c r="U419" s="30">
        <f>ROUNDUP(MONTH(Tabla_Gtos_Ingresos7[[#This Row],[Fecha]])/3, 0)</f>
        <v>2</v>
      </c>
      <c r="V419" s="30">
        <f>(Tabla_Gtos_Ingresos7[[#This Row],[Factor]]*Tabla_Gtos_Ingresos7[[#This Row],[Haber]])+(Tabla_Gtos_Ingresos7[[#This Row],[Factor]]*Tabla_Gtos_Ingresos7[[#This Row],[Debe]])</f>
        <v>38.61</v>
      </c>
      <c r="W419" s="30">
        <f>VLOOKUP(Tabla_Gtos_Ingresos7[[#This Row],[3 digitos]],PGC_Gtos_e_Ingresos[],3,FALSE)</f>
        <v>1</v>
      </c>
    </row>
    <row r="420" spans="1:23" x14ac:dyDescent="0.2">
      <c r="A420" s="1">
        <v>763</v>
      </c>
      <c r="B420" s="12">
        <v>40298</v>
      </c>
      <c r="C420" s="14">
        <v>70000059</v>
      </c>
      <c r="D420" s="1" t="s">
        <v>38</v>
      </c>
      <c r="E420" s="1" t="s">
        <v>306</v>
      </c>
      <c r="F420" s="11">
        <v>0</v>
      </c>
      <c r="G420" s="11">
        <v>2486.0300000000002</v>
      </c>
      <c r="H420" s="26" t="str">
        <f>MID(Tabla_Gtos_Ingresos7[[#This Row],[Subcuenta]],1,4)</f>
        <v>7000</v>
      </c>
      <c r="I420" s="27">
        <f>VALUE(MID(Tabla_Gtos_Ingresos7[[#This Row],[4 digitos]],1,3))</f>
        <v>700</v>
      </c>
      <c r="J420" s="27">
        <f>VALUE(MID(Tabla_Gtos_Ingresos7[[#This Row],[3 digitos]],1,2))</f>
        <v>70</v>
      </c>
      <c r="K420" s="28" t="str">
        <f>VLOOKUP(Tabla_Gtos_Ingresos7[[#This Row],[3 digitos]],PGC_Gtos_e_Ingresos[],4,FALSE)</f>
        <v>1a</v>
      </c>
      <c r="L420" s="30" t="str">
        <f>VLOOKUP(Tabla_Gtos_Ingresos7[[#This Row],[Grupo 1]],Tabla3[],4,FALSE)</f>
        <v>1. Importe Neto Cifra de Negocios</v>
      </c>
      <c r="M420" s="30" t="str">
        <f>VLOOKUP(Tabla_Gtos_Ingresos7[[#This Row],[Grupo 1]],Tabla3[],5,FALSE)</f>
        <v>1.a Ventas</v>
      </c>
      <c r="N420" s="28" t="str">
        <f>VLOOKUP(Tabla_Gtos_Ingresos7[[#This Row],[Grupo 1]],Tabla3[],10,FALSE)</f>
        <v>I</v>
      </c>
      <c r="O420" s="28" t="str">
        <f>VLOOKUP(Tabla_Gtos_Ingresos7[[#This Row],[Grupo 1]],Tabla3[],6,FALSE)</f>
        <v>Explotación</v>
      </c>
      <c r="P420" s="28">
        <f>VLOOKUP(Tabla_Gtos_Ingresos7[[#This Row],[Grupo 1]],Tabla3[],2,FALSE)</f>
        <v>1</v>
      </c>
      <c r="Q420" s="29" t="str">
        <f>VLOOKUP(Tabla_Gtos_Ingresos7[[#This Row],[3 digitos]],PGC_Gtos_e_Ingresos[],2,FALSE)</f>
        <v xml:space="preserve"> Ventas de mercaderías</v>
      </c>
      <c r="R420" s="30" t="str">
        <f>Tabla_Gtos_Ingresos7[[#This Row],[3 digitos]]&amp;"/"&amp;Tabla_Gtos_Ingresos7[[#This Row],[Nombre cuenta]]</f>
        <v>700/ Ventas de mercaderías</v>
      </c>
      <c r="S420" s="30">
        <f>YEAR(Tabla_Gtos_Ingresos7[[#This Row],[Fecha]])</f>
        <v>2010</v>
      </c>
      <c r="T420" s="27">
        <f>MONTH(Tabla_Gtos_Ingresos7[[#This Row],[Fecha]])</f>
        <v>4</v>
      </c>
      <c r="U420" s="30">
        <f>ROUNDUP(MONTH(Tabla_Gtos_Ingresos7[[#This Row],[Fecha]])/3, 0)</f>
        <v>2</v>
      </c>
      <c r="V420" s="30">
        <f>(Tabla_Gtos_Ingresos7[[#This Row],[Factor]]*Tabla_Gtos_Ingresos7[[#This Row],[Haber]])+(Tabla_Gtos_Ingresos7[[#This Row],[Factor]]*Tabla_Gtos_Ingresos7[[#This Row],[Debe]])</f>
        <v>2486.0300000000002</v>
      </c>
      <c r="W420" s="30">
        <f>VLOOKUP(Tabla_Gtos_Ingresos7[[#This Row],[3 digitos]],PGC_Gtos_e_Ingresos[],3,FALSE)</f>
        <v>1</v>
      </c>
    </row>
    <row r="421" spans="1:23" x14ac:dyDescent="0.2">
      <c r="A421" s="1">
        <v>764</v>
      </c>
      <c r="B421" s="12">
        <v>40298</v>
      </c>
      <c r="C421" s="14">
        <v>70000060</v>
      </c>
      <c r="D421" s="1" t="s">
        <v>38</v>
      </c>
      <c r="E421" s="1" t="s">
        <v>597</v>
      </c>
      <c r="F421" s="11">
        <v>0</v>
      </c>
      <c r="G421" s="11">
        <v>9.35</v>
      </c>
      <c r="H421" s="26" t="str">
        <f>MID(Tabla_Gtos_Ingresos7[[#This Row],[Subcuenta]],1,4)</f>
        <v>7000</v>
      </c>
      <c r="I421" s="27">
        <f>VALUE(MID(Tabla_Gtos_Ingresos7[[#This Row],[4 digitos]],1,3))</f>
        <v>700</v>
      </c>
      <c r="J421" s="27">
        <f>VALUE(MID(Tabla_Gtos_Ingresos7[[#This Row],[3 digitos]],1,2))</f>
        <v>70</v>
      </c>
      <c r="K421" s="28" t="str">
        <f>VLOOKUP(Tabla_Gtos_Ingresos7[[#This Row],[3 digitos]],PGC_Gtos_e_Ingresos[],4,FALSE)</f>
        <v>1a</v>
      </c>
      <c r="L421" s="30" t="str">
        <f>VLOOKUP(Tabla_Gtos_Ingresos7[[#This Row],[Grupo 1]],Tabla3[],4,FALSE)</f>
        <v>1. Importe Neto Cifra de Negocios</v>
      </c>
      <c r="M421" s="30" t="str">
        <f>VLOOKUP(Tabla_Gtos_Ingresos7[[#This Row],[Grupo 1]],Tabla3[],5,FALSE)</f>
        <v>1.a Ventas</v>
      </c>
      <c r="N421" s="28" t="str">
        <f>VLOOKUP(Tabla_Gtos_Ingresos7[[#This Row],[Grupo 1]],Tabla3[],10,FALSE)</f>
        <v>I</v>
      </c>
      <c r="O421" s="28" t="str">
        <f>VLOOKUP(Tabla_Gtos_Ingresos7[[#This Row],[Grupo 1]],Tabla3[],6,FALSE)</f>
        <v>Explotación</v>
      </c>
      <c r="P421" s="28">
        <f>VLOOKUP(Tabla_Gtos_Ingresos7[[#This Row],[Grupo 1]],Tabla3[],2,FALSE)</f>
        <v>1</v>
      </c>
      <c r="Q421" s="29" t="str">
        <f>VLOOKUP(Tabla_Gtos_Ingresos7[[#This Row],[3 digitos]],PGC_Gtos_e_Ingresos[],2,FALSE)</f>
        <v xml:space="preserve"> Ventas de mercaderías</v>
      </c>
      <c r="R421" s="30" t="str">
        <f>Tabla_Gtos_Ingresos7[[#This Row],[3 digitos]]&amp;"/"&amp;Tabla_Gtos_Ingresos7[[#This Row],[Nombre cuenta]]</f>
        <v>700/ Ventas de mercaderías</v>
      </c>
      <c r="S421" s="30">
        <f>YEAR(Tabla_Gtos_Ingresos7[[#This Row],[Fecha]])</f>
        <v>2010</v>
      </c>
      <c r="T421" s="27">
        <f>MONTH(Tabla_Gtos_Ingresos7[[#This Row],[Fecha]])</f>
        <v>4</v>
      </c>
      <c r="U421" s="30">
        <f>ROUNDUP(MONTH(Tabla_Gtos_Ingresos7[[#This Row],[Fecha]])/3, 0)</f>
        <v>2</v>
      </c>
      <c r="V421" s="30">
        <f>(Tabla_Gtos_Ingresos7[[#This Row],[Factor]]*Tabla_Gtos_Ingresos7[[#This Row],[Haber]])+(Tabla_Gtos_Ingresos7[[#This Row],[Factor]]*Tabla_Gtos_Ingresos7[[#This Row],[Debe]])</f>
        <v>9.35</v>
      </c>
      <c r="W421" s="30">
        <f>VLOOKUP(Tabla_Gtos_Ingresos7[[#This Row],[3 digitos]],PGC_Gtos_e_Ingresos[],3,FALSE)</f>
        <v>1</v>
      </c>
    </row>
    <row r="422" spans="1:23" x14ac:dyDescent="0.2">
      <c r="A422" s="1">
        <v>765</v>
      </c>
      <c r="B422" s="12">
        <v>40298</v>
      </c>
      <c r="C422" s="14">
        <v>70000061</v>
      </c>
      <c r="D422" s="1" t="s">
        <v>38</v>
      </c>
      <c r="E422" s="1" t="s">
        <v>268</v>
      </c>
      <c r="F422" s="11">
        <v>0</v>
      </c>
      <c r="G422" s="11">
        <v>31.1</v>
      </c>
      <c r="H422" s="26" t="str">
        <f>MID(Tabla_Gtos_Ingresos7[[#This Row],[Subcuenta]],1,4)</f>
        <v>7000</v>
      </c>
      <c r="I422" s="27">
        <f>VALUE(MID(Tabla_Gtos_Ingresos7[[#This Row],[4 digitos]],1,3))</f>
        <v>700</v>
      </c>
      <c r="J422" s="27">
        <f>VALUE(MID(Tabla_Gtos_Ingresos7[[#This Row],[3 digitos]],1,2))</f>
        <v>70</v>
      </c>
      <c r="K422" s="28" t="str">
        <f>VLOOKUP(Tabla_Gtos_Ingresos7[[#This Row],[3 digitos]],PGC_Gtos_e_Ingresos[],4,FALSE)</f>
        <v>1a</v>
      </c>
      <c r="L422" s="30" t="str">
        <f>VLOOKUP(Tabla_Gtos_Ingresos7[[#This Row],[Grupo 1]],Tabla3[],4,FALSE)</f>
        <v>1. Importe Neto Cifra de Negocios</v>
      </c>
      <c r="M422" s="30" t="str">
        <f>VLOOKUP(Tabla_Gtos_Ingresos7[[#This Row],[Grupo 1]],Tabla3[],5,FALSE)</f>
        <v>1.a Ventas</v>
      </c>
      <c r="N422" s="28" t="str">
        <f>VLOOKUP(Tabla_Gtos_Ingresos7[[#This Row],[Grupo 1]],Tabla3[],10,FALSE)</f>
        <v>I</v>
      </c>
      <c r="O422" s="28" t="str">
        <f>VLOOKUP(Tabla_Gtos_Ingresos7[[#This Row],[Grupo 1]],Tabla3[],6,FALSE)</f>
        <v>Explotación</v>
      </c>
      <c r="P422" s="28">
        <f>VLOOKUP(Tabla_Gtos_Ingresos7[[#This Row],[Grupo 1]],Tabla3[],2,FALSE)</f>
        <v>1</v>
      </c>
      <c r="Q422" s="29" t="str">
        <f>VLOOKUP(Tabla_Gtos_Ingresos7[[#This Row],[3 digitos]],PGC_Gtos_e_Ingresos[],2,FALSE)</f>
        <v xml:space="preserve"> Ventas de mercaderías</v>
      </c>
      <c r="R422" s="30" t="str">
        <f>Tabla_Gtos_Ingresos7[[#This Row],[3 digitos]]&amp;"/"&amp;Tabla_Gtos_Ingresos7[[#This Row],[Nombre cuenta]]</f>
        <v>700/ Ventas de mercaderías</v>
      </c>
      <c r="S422" s="30">
        <f>YEAR(Tabla_Gtos_Ingresos7[[#This Row],[Fecha]])</f>
        <v>2010</v>
      </c>
      <c r="T422" s="27">
        <f>MONTH(Tabla_Gtos_Ingresos7[[#This Row],[Fecha]])</f>
        <v>4</v>
      </c>
      <c r="U422" s="30">
        <f>ROUNDUP(MONTH(Tabla_Gtos_Ingresos7[[#This Row],[Fecha]])/3, 0)</f>
        <v>2</v>
      </c>
      <c r="V422" s="30">
        <f>(Tabla_Gtos_Ingresos7[[#This Row],[Factor]]*Tabla_Gtos_Ingresos7[[#This Row],[Haber]])+(Tabla_Gtos_Ingresos7[[#This Row],[Factor]]*Tabla_Gtos_Ingresos7[[#This Row],[Debe]])</f>
        <v>31.1</v>
      </c>
      <c r="W422" s="30">
        <f>VLOOKUP(Tabla_Gtos_Ingresos7[[#This Row],[3 digitos]],PGC_Gtos_e_Ingresos[],3,FALSE)</f>
        <v>1</v>
      </c>
    </row>
    <row r="423" spans="1:23" x14ac:dyDescent="0.2">
      <c r="A423" s="1">
        <v>766</v>
      </c>
      <c r="B423" s="12">
        <v>40298</v>
      </c>
      <c r="C423" s="14">
        <v>70000062</v>
      </c>
      <c r="D423" s="1" t="s">
        <v>38</v>
      </c>
      <c r="E423" s="1" t="s">
        <v>411</v>
      </c>
      <c r="F423" s="11">
        <v>0</v>
      </c>
      <c r="G423" s="11">
        <v>1635.31</v>
      </c>
      <c r="H423" s="26" t="str">
        <f>MID(Tabla_Gtos_Ingresos7[[#This Row],[Subcuenta]],1,4)</f>
        <v>7000</v>
      </c>
      <c r="I423" s="27">
        <f>VALUE(MID(Tabla_Gtos_Ingresos7[[#This Row],[4 digitos]],1,3))</f>
        <v>700</v>
      </c>
      <c r="J423" s="27">
        <f>VALUE(MID(Tabla_Gtos_Ingresos7[[#This Row],[3 digitos]],1,2))</f>
        <v>70</v>
      </c>
      <c r="K423" s="28" t="str">
        <f>VLOOKUP(Tabla_Gtos_Ingresos7[[#This Row],[3 digitos]],PGC_Gtos_e_Ingresos[],4,FALSE)</f>
        <v>1a</v>
      </c>
      <c r="L423" s="30" t="str">
        <f>VLOOKUP(Tabla_Gtos_Ingresos7[[#This Row],[Grupo 1]],Tabla3[],4,FALSE)</f>
        <v>1. Importe Neto Cifra de Negocios</v>
      </c>
      <c r="M423" s="30" t="str">
        <f>VLOOKUP(Tabla_Gtos_Ingresos7[[#This Row],[Grupo 1]],Tabla3[],5,FALSE)</f>
        <v>1.a Ventas</v>
      </c>
      <c r="N423" s="28" t="str">
        <f>VLOOKUP(Tabla_Gtos_Ingresos7[[#This Row],[Grupo 1]],Tabla3[],10,FALSE)</f>
        <v>I</v>
      </c>
      <c r="O423" s="28" t="str">
        <f>VLOOKUP(Tabla_Gtos_Ingresos7[[#This Row],[Grupo 1]],Tabla3[],6,FALSE)</f>
        <v>Explotación</v>
      </c>
      <c r="P423" s="28">
        <f>VLOOKUP(Tabla_Gtos_Ingresos7[[#This Row],[Grupo 1]],Tabla3[],2,FALSE)</f>
        <v>1</v>
      </c>
      <c r="Q423" s="29" t="str">
        <f>VLOOKUP(Tabla_Gtos_Ingresos7[[#This Row],[3 digitos]],PGC_Gtos_e_Ingresos[],2,FALSE)</f>
        <v xml:space="preserve"> Ventas de mercaderías</v>
      </c>
      <c r="R423" s="30" t="str">
        <f>Tabla_Gtos_Ingresos7[[#This Row],[3 digitos]]&amp;"/"&amp;Tabla_Gtos_Ingresos7[[#This Row],[Nombre cuenta]]</f>
        <v>700/ Ventas de mercaderías</v>
      </c>
      <c r="S423" s="30">
        <f>YEAR(Tabla_Gtos_Ingresos7[[#This Row],[Fecha]])</f>
        <v>2010</v>
      </c>
      <c r="T423" s="27">
        <f>MONTH(Tabla_Gtos_Ingresos7[[#This Row],[Fecha]])</f>
        <v>4</v>
      </c>
      <c r="U423" s="30">
        <f>ROUNDUP(MONTH(Tabla_Gtos_Ingresos7[[#This Row],[Fecha]])/3, 0)</f>
        <v>2</v>
      </c>
      <c r="V423" s="30">
        <f>(Tabla_Gtos_Ingresos7[[#This Row],[Factor]]*Tabla_Gtos_Ingresos7[[#This Row],[Haber]])+(Tabla_Gtos_Ingresos7[[#This Row],[Factor]]*Tabla_Gtos_Ingresos7[[#This Row],[Debe]])</f>
        <v>1635.31</v>
      </c>
      <c r="W423" s="30">
        <f>VLOOKUP(Tabla_Gtos_Ingresos7[[#This Row],[3 digitos]],PGC_Gtos_e_Ingresos[],3,FALSE)</f>
        <v>1</v>
      </c>
    </row>
    <row r="424" spans="1:23" x14ac:dyDescent="0.2">
      <c r="A424" s="1">
        <v>767</v>
      </c>
      <c r="B424" s="12">
        <v>40298</v>
      </c>
      <c r="C424" s="14">
        <v>70000063</v>
      </c>
      <c r="D424" s="1" t="s">
        <v>38</v>
      </c>
      <c r="E424" s="1" t="s">
        <v>705</v>
      </c>
      <c r="F424" s="11">
        <v>0</v>
      </c>
      <c r="G424" s="11">
        <v>19.25</v>
      </c>
      <c r="H424" s="26" t="str">
        <f>MID(Tabla_Gtos_Ingresos7[[#This Row],[Subcuenta]],1,4)</f>
        <v>7000</v>
      </c>
      <c r="I424" s="27">
        <f>VALUE(MID(Tabla_Gtos_Ingresos7[[#This Row],[4 digitos]],1,3))</f>
        <v>700</v>
      </c>
      <c r="J424" s="27">
        <f>VALUE(MID(Tabla_Gtos_Ingresos7[[#This Row],[3 digitos]],1,2))</f>
        <v>70</v>
      </c>
      <c r="K424" s="28" t="str">
        <f>VLOOKUP(Tabla_Gtos_Ingresos7[[#This Row],[3 digitos]],PGC_Gtos_e_Ingresos[],4,FALSE)</f>
        <v>1a</v>
      </c>
      <c r="L424" s="30" t="str">
        <f>VLOOKUP(Tabla_Gtos_Ingresos7[[#This Row],[Grupo 1]],Tabla3[],4,FALSE)</f>
        <v>1. Importe Neto Cifra de Negocios</v>
      </c>
      <c r="M424" s="30" t="str">
        <f>VLOOKUP(Tabla_Gtos_Ingresos7[[#This Row],[Grupo 1]],Tabla3[],5,FALSE)</f>
        <v>1.a Ventas</v>
      </c>
      <c r="N424" s="28" t="str">
        <f>VLOOKUP(Tabla_Gtos_Ingresos7[[#This Row],[Grupo 1]],Tabla3[],10,FALSE)</f>
        <v>I</v>
      </c>
      <c r="O424" s="28" t="str">
        <f>VLOOKUP(Tabla_Gtos_Ingresos7[[#This Row],[Grupo 1]],Tabla3[],6,FALSE)</f>
        <v>Explotación</v>
      </c>
      <c r="P424" s="28">
        <f>VLOOKUP(Tabla_Gtos_Ingresos7[[#This Row],[Grupo 1]],Tabla3[],2,FALSE)</f>
        <v>1</v>
      </c>
      <c r="Q424" s="29" t="str">
        <f>VLOOKUP(Tabla_Gtos_Ingresos7[[#This Row],[3 digitos]],PGC_Gtos_e_Ingresos[],2,FALSE)</f>
        <v xml:space="preserve"> Ventas de mercaderías</v>
      </c>
      <c r="R424" s="30" t="str">
        <f>Tabla_Gtos_Ingresos7[[#This Row],[3 digitos]]&amp;"/"&amp;Tabla_Gtos_Ingresos7[[#This Row],[Nombre cuenta]]</f>
        <v>700/ Ventas de mercaderías</v>
      </c>
      <c r="S424" s="30">
        <f>YEAR(Tabla_Gtos_Ingresos7[[#This Row],[Fecha]])</f>
        <v>2010</v>
      </c>
      <c r="T424" s="27">
        <f>MONTH(Tabla_Gtos_Ingresos7[[#This Row],[Fecha]])</f>
        <v>4</v>
      </c>
      <c r="U424" s="30">
        <f>ROUNDUP(MONTH(Tabla_Gtos_Ingresos7[[#This Row],[Fecha]])/3, 0)</f>
        <v>2</v>
      </c>
      <c r="V424" s="30">
        <f>(Tabla_Gtos_Ingresos7[[#This Row],[Factor]]*Tabla_Gtos_Ingresos7[[#This Row],[Haber]])+(Tabla_Gtos_Ingresos7[[#This Row],[Factor]]*Tabla_Gtos_Ingresos7[[#This Row],[Debe]])</f>
        <v>19.25</v>
      </c>
      <c r="W424" s="30">
        <f>VLOOKUP(Tabla_Gtos_Ingresos7[[#This Row],[3 digitos]],PGC_Gtos_e_Ingresos[],3,FALSE)</f>
        <v>1</v>
      </c>
    </row>
    <row r="425" spans="1:23" x14ac:dyDescent="0.2">
      <c r="A425" s="1">
        <v>768</v>
      </c>
      <c r="B425" s="12">
        <v>40298</v>
      </c>
      <c r="C425" s="14">
        <v>70000064</v>
      </c>
      <c r="D425" s="1" t="s">
        <v>38</v>
      </c>
      <c r="E425" s="1" t="s">
        <v>552</v>
      </c>
      <c r="F425" s="11">
        <v>0</v>
      </c>
      <c r="G425" s="11">
        <v>166.98</v>
      </c>
      <c r="H425" s="26" t="str">
        <f>MID(Tabla_Gtos_Ingresos7[[#This Row],[Subcuenta]],1,4)</f>
        <v>7000</v>
      </c>
      <c r="I425" s="27">
        <f>VALUE(MID(Tabla_Gtos_Ingresos7[[#This Row],[4 digitos]],1,3))</f>
        <v>700</v>
      </c>
      <c r="J425" s="27">
        <f>VALUE(MID(Tabla_Gtos_Ingresos7[[#This Row],[3 digitos]],1,2))</f>
        <v>70</v>
      </c>
      <c r="K425" s="28" t="str">
        <f>VLOOKUP(Tabla_Gtos_Ingresos7[[#This Row],[3 digitos]],PGC_Gtos_e_Ingresos[],4,FALSE)</f>
        <v>1a</v>
      </c>
      <c r="L425" s="30" t="str">
        <f>VLOOKUP(Tabla_Gtos_Ingresos7[[#This Row],[Grupo 1]],Tabla3[],4,FALSE)</f>
        <v>1. Importe Neto Cifra de Negocios</v>
      </c>
      <c r="M425" s="30" t="str">
        <f>VLOOKUP(Tabla_Gtos_Ingresos7[[#This Row],[Grupo 1]],Tabla3[],5,FALSE)</f>
        <v>1.a Ventas</v>
      </c>
      <c r="N425" s="28" t="str">
        <f>VLOOKUP(Tabla_Gtos_Ingresos7[[#This Row],[Grupo 1]],Tabla3[],10,FALSE)</f>
        <v>I</v>
      </c>
      <c r="O425" s="28" t="str">
        <f>VLOOKUP(Tabla_Gtos_Ingresos7[[#This Row],[Grupo 1]],Tabla3[],6,FALSE)</f>
        <v>Explotación</v>
      </c>
      <c r="P425" s="28">
        <f>VLOOKUP(Tabla_Gtos_Ingresos7[[#This Row],[Grupo 1]],Tabla3[],2,FALSE)</f>
        <v>1</v>
      </c>
      <c r="Q425" s="29" t="str">
        <f>VLOOKUP(Tabla_Gtos_Ingresos7[[#This Row],[3 digitos]],PGC_Gtos_e_Ingresos[],2,FALSE)</f>
        <v xml:space="preserve"> Ventas de mercaderías</v>
      </c>
      <c r="R425" s="30" t="str">
        <f>Tabla_Gtos_Ingresos7[[#This Row],[3 digitos]]&amp;"/"&amp;Tabla_Gtos_Ingresos7[[#This Row],[Nombre cuenta]]</f>
        <v>700/ Ventas de mercaderías</v>
      </c>
      <c r="S425" s="30">
        <f>YEAR(Tabla_Gtos_Ingresos7[[#This Row],[Fecha]])</f>
        <v>2010</v>
      </c>
      <c r="T425" s="27">
        <f>MONTH(Tabla_Gtos_Ingresos7[[#This Row],[Fecha]])</f>
        <v>4</v>
      </c>
      <c r="U425" s="30">
        <f>ROUNDUP(MONTH(Tabla_Gtos_Ingresos7[[#This Row],[Fecha]])/3, 0)</f>
        <v>2</v>
      </c>
      <c r="V425" s="30">
        <f>(Tabla_Gtos_Ingresos7[[#This Row],[Factor]]*Tabla_Gtos_Ingresos7[[#This Row],[Haber]])+(Tabla_Gtos_Ingresos7[[#This Row],[Factor]]*Tabla_Gtos_Ingresos7[[#This Row],[Debe]])</f>
        <v>166.98</v>
      </c>
      <c r="W425" s="30">
        <f>VLOOKUP(Tabla_Gtos_Ingresos7[[#This Row],[3 digitos]],PGC_Gtos_e_Ingresos[],3,FALSE)</f>
        <v>1</v>
      </c>
    </row>
    <row r="426" spans="1:23" x14ac:dyDescent="0.2">
      <c r="A426" s="1">
        <v>769</v>
      </c>
      <c r="B426" s="12">
        <v>40298</v>
      </c>
      <c r="C426" s="14">
        <v>70000065</v>
      </c>
      <c r="D426" s="1" t="s">
        <v>38</v>
      </c>
      <c r="E426" s="1" t="s">
        <v>322</v>
      </c>
      <c r="F426" s="11">
        <v>0</v>
      </c>
      <c r="G426" s="11">
        <v>190.47</v>
      </c>
      <c r="H426" s="26" t="str">
        <f>MID(Tabla_Gtos_Ingresos7[[#This Row],[Subcuenta]],1,4)</f>
        <v>7000</v>
      </c>
      <c r="I426" s="27">
        <f>VALUE(MID(Tabla_Gtos_Ingresos7[[#This Row],[4 digitos]],1,3))</f>
        <v>700</v>
      </c>
      <c r="J426" s="27">
        <f>VALUE(MID(Tabla_Gtos_Ingresos7[[#This Row],[3 digitos]],1,2))</f>
        <v>70</v>
      </c>
      <c r="K426" s="28" t="str">
        <f>VLOOKUP(Tabla_Gtos_Ingresos7[[#This Row],[3 digitos]],PGC_Gtos_e_Ingresos[],4,FALSE)</f>
        <v>1a</v>
      </c>
      <c r="L426" s="30" t="str">
        <f>VLOOKUP(Tabla_Gtos_Ingresos7[[#This Row],[Grupo 1]],Tabla3[],4,FALSE)</f>
        <v>1. Importe Neto Cifra de Negocios</v>
      </c>
      <c r="M426" s="30" t="str">
        <f>VLOOKUP(Tabla_Gtos_Ingresos7[[#This Row],[Grupo 1]],Tabla3[],5,FALSE)</f>
        <v>1.a Ventas</v>
      </c>
      <c r="N426" s="28" t="str">
        <f>VLOOKUP(Tabla_Gtos_Ingresos7[[#This Row],[Grupo 1]],Tabla3[],10,FALSE)</f>
        <v>I</v>
      </c>
      <c r="O426" s="28" t="str">
        <f>VLOOKUP(Tabla_Gtos_Ingresos7[[#This Row],[Grupo 1]],Tabla3[],6,FALSE)</f>
        <v>Explotación</v>
      </c>
      <c r="P426" s="28">
        <f>VLOOKUP(Tabla_Gtos_Ingresos7[[#This Row],[Grupo 1]],Tabla3[],2,FALSE)</f>
        <v>1</v>
      </c>
      <c r="Q426" s="29" t="str">
        <f>VLOOKUP(Tabla_Gtos_Ingresos7[[#This Row],[3 digitos]],PGC_Gtos_e_Ingresos[],2,FALSE)</f>
        <v xml:space="preserve"> Ventas de mercaderías</v>
      </c>
      <c r="R426" s="30" t="str">
        <f>Tabla_Gtos_Ingresos7[[#This Row],[3 digitos]]&amp;"/"&amp;Tabla_Gtos_Ingresos7[[#This Row],[Nombre cuenta]]</f>
        <v>700/ Ventas de mercaderías</v>
      </c>
      <c r="S426" s="30">
        <f>YEAR(Tabla_Gtos_Ingresos7[[#This Row],[Fecha]])</f>
        <v>2010</v>
      </c>
      <c r="T426" s="27">
        <f>MONTH(Tabla_Gtos_Ingresos7[[#This Row],[Fecha]])</f>
        <v>4</v>
      </c>
      <c r="U426" s="30">
        <f>ROUNDUP(MONTH(Tabla_Gtos_Ingresos7[[#This Row],[Fecha]])/3, 0)</f>
        <v>2</v>
      </c>
      <c r="V426" s="30">
        <f>(Tabla_Gtos_Ingresos7[[#This Row],[Factor]]*Tabla_Gtos_Ingresos7[[#This Row],[Haber]])+(Tabla_Gtos_Ingresos7[[#This Row],[Factor]]*Tabla_Gtos_Ingresos7[[#This Row],[Debe]])</f>
        <v>190.47</v>
      </c>
      <c r="W426" s="30">
        <f>VLOOKUP(Tabla_Gtos_Ingresos7[[#This Row],[3 digitos]],PGC_Gtos_e_Ingresos[],3,FALSE)</f>
        <v>1</v>
      </c>
    </row>
    <row r="427" spans="1:23" x14ac:dyDescent="0.2">
      <c r="A427" s="1">
        <v>770</v>
      </c>
      <c r="B427" s="12">
        <v>40298</v>
      </c>
      <c r="C427" s="14">
        <v>70000066</v>
      </c>
      <c r="D427" s="1" t="s">
        <v>38</v>
      </c>
      <c r="E427" s="1" t="s">
        <v>712</v>
      </c>
      <c r="F427" s="11">
        <v>0</v>
      </c>
      <c r="G427" s="11">
        <v>20.79</v>
      </c>
      <c r="H427" s="26" t="str">
        <f>MID(Tabla_Gtos_Ingresos7[[#This Row],[Subcuenta]],1,4)</f>
        <v>7000</v>
      </c>
      <c r="I427" s="27">
        <f>VALUE(MID(Tabla_Gtos_Ingresos7[[#This Row],[4 digitos]],1,3))</f>
        <v>700</v>
      </c>
      <c r="J427" s="27">
        <f>VALUE(MID(Tabla_Gtos_Ingresos7[[#This Row],[3 digitos]],1,2))</f>
        <v>70</v>
      </c>
      <c r="K427" s="28" t="str">
        <f>VLOOKUP(Tabla_Gtos_Ingresos7[[#This Row],[3 digitos]],PGC_Gtos_e_Ingresos[],4,FALSE)</f>
        <v>1a</v>
      </c>
      <c r="L427" s="30" t="str">
        <f>VLOOKUP(Tabla_Gtos_Ingresos7[[#This Row],[Grupo 1]],Tabla3[],4,FALSE)</f>
        <v>1. Importe Neto Cifra de Negocios</v>
      </c>
      <c r="M427" s="30" t="str">
        <f>VLOOKUP(Tabla_Gtos_Ingresos7[[#This Row],[Grupo 1]],Tabla3[],5,FALSE)</f>
        <v>1.a Ventas</v>
      </c>
      <c r="N427" s="28" t="str">
        <f>VLOOKUP(Tabla_Gtos_Ingresos7[[#This Row],[Grupo 1]],Tabla3[],10,FALSE)</f>
        <v>I</v>
      </c>
      <c r="O427" s="28" t="str">
        <f>VLOOKUP(Tabla_Gtos_Ingresos7[[#This Row],[Grupo 1]],Tabla3[],6,FALSE)</f>
        <v>Explotación</v>
      </c>
      <c r="P427" s="28">
        <f>VLOOKUP(Tabla_Gtos_Ingresos7[[#This Row],[Grupo 1]],Tabla3[],2,FALSE)</f>
        <v>1</v>
      </c>
      <c r="Q427" s="29" t="str">
        <f>VLOOKUP(Tabla_Gtos_Ingresos7[[#This Row],[3 digitos]],PGC_Gtos_e_Ingresos[],2,FALSE)</f>
        <v xml:space="preserve"> Ventas de mercaderías</v>
      </c>
      <c r="R427" s="30" t="str">
        <f>Tabla_Gtos_Ingresos7[[#This Row],[3 digitos]]&amp;"/"&amp;Tabla_Gtos_Ingresos7[[#This Row],[Nombre cuenta]]</f>
        <v>700/ Ventas de mercaderías</v>
      </c>
      <c r="S427" s="30">
        <f>YEAR(Tabla_Gtos_Ingresos7[[#This Row],[Fecha]])</f>
        <v>2010</v>
      </c>
      <c r="T427" s="27">
        <f>MONTH(Tabla_Gtos_Ingresos7[[#This Row],[Fecha]])</f>
        <v>4</v>
      </c>
      <c r="U427" s="30">
        <f>ROUNDUP(MONTH(Tabla_Gtos_Ingresos7[[#This Row],[Fecha]])/3, 0)</f>
        <v>2</v>
      </c>
      <c r="V427" s="30">
        <f>(Tabla_Gtos_Ingresos7[[#This Row],[Factor]]*Tabla_Gtos_Ingresos7[[#This Row],[Haber]])+(Tabla_Gtos_Ingresos7[[#This Row],[Factor]]*Tabla_Gtos_Ingresos7[[#This Row],[Debe]])</f>
        <v>20.79</v>
      </c>
      <c r="W427" s="30">
        <f>VLOOKUP(Tabla_Gtos_Ingresos7[[#This Row],[3 digitos]],PGC_Gtos_e_Ingresos[],3,FALSE)</f>
        <v>1</v>
      </c>
    </row>
    <row r="428" spans="1:23" x14ac:dyDescent="0.2">
      <c r="A428" s="1">
        <v>771</v>
      </c>
      <c r="B428" s="12">
        <v>40298</v>
      </c>
      <c r="C428" s="14">
        <v>70000067</v>
      </c>
      <c r="D428" s="1" t="s">
        <v>38</v>
      </c>
      <c r="E428" s="1" t="s">
        <v>231</v>
      </c>
      <c r="F428" s="11">
        <v>0</v>
      </c>
      <c r="G428" s="11">
        <v>3291.36</v>
      </c>
      <c r="H428" s="26" t="str">
        <f>MID(Tabla_Gtos_Ingresos7[[#This Row],[Subcuenta]],1,4)</f>
        <v>7000</v>
      </c>
      <c r="I428" s="27">
        <f>VALUE(MID(Tabla_Gtos_Ingresos7[[#This Row],[4 digitos]],1,3))</f>
        <v>700</v>
      </c>
      <c r="J428" s="27">
        <f>VALUE(MID(Tabla_Gtos_Ingresos7[[#This Row],[3 digitos]],1,2))</f>
        <v>70</v>
      </c>
      <c r="K428" s="28" t="str">
        <f>VLOOKUP(Tabla_Gtos_Ingresos7[[#This Row],[3 digitos]],PGC_Gtos_e_Ingresos[],4,FALSE)</f>
        <v>1a</v>
      </c>
      <c r="L428" s="30" t="str">
        <f>VLOOKUP(Tabla_Gtos_Ingresos7[[#This Row],[Grupo 1]],Tabla3[],4,FALSE)</f>
        <v>1. Importe Neto Cifra de Negocios</v>
      </c>
      <c r="M428" s="30" t="str">
        <f>VLOOKUP(Tabla_Gtos_Ingresos7[[#This Row],[Grupo 1]],Tabla3[],5,FALSE)</f>
        <v>1.a Ventas</v>
      </c>
      <c r="N428" s="28" t="str">
        <f>VLOOKUP(Tabla_Gtos_Ingresos7[[#This Row],[Grupo 1]],Tabla3[],10,FALSE)</f>
        <v>I</v>
      </c>
      <c r="O428" s="28" t="str">
        <f>VLOOKUP(Tabla_Gtos_Ingresos7[[#This Row],[Grupo 1]],Tabla3[],6,FALSE)</f>
        <v>Explotación</v>
      </c>
      <c r="P428" s="28">
        <f>VLOOKUP(Tabla_Gtos_Ingresos7[[#This Row],[Grupo 1]],Tabla3[],2,FALSE)</f>
        <v>1</v>
      </c>
      <c r="Q428" s="29" t="str">
        <f>VLOOKUP(Tabla_Gtos_Ingresos7[[#This Row],[3 digitos]],PGC_Gtos_e_Ingresos[],2,FALSE)</f>
        <v xml:space="preserve"> Ventas de mercaderías</v>
      </c>
      <c r="R428" s="30" t="str">
        <f>Tabla_Gtos_Ingresos7[[#This Row],[3 digitos]]&amp;"/"&amp;Tabla_Gtos_Ingresos7[[#This Row],[Nombre cuenta]]</f>
        <v>700/ Ventas de mercaderías</v>
      </c>
      <c r="S428" s="30">
        <f>YEAR(Tabla_Gtos_Ingresos7[[#This Row],[Fecha]])</f>
        <v>2010</v>
      </c>
      <c r="T428" s="27">
        <f>MONTH(Tabla_Gtos_Ingresos7[[#This Row],[Fecha]])</f>
        <v>4</v>
      </c>
      <c r="U428" s="30">
        <f>ROUNDUP(MONTH(Tabla_Gtos_Ingresos7[[#This Row],[Fecha]])/3, 0)</f>
        <v>2</v>
      </c>
      <c r="V428" s="30">
        <f>(Tabla_Gtos_Ingresos7[[#This Row],[Factor]]*Tabla_Gtos_Ingresos7[[#This Row],[Haber]])+(Tabla_Gtos_Ingresos7[[#This Row],[Factor]]*Tabla_Gtos_Ingresos7[[#This Row],[Debe]])</f>
        <v>3291.36</v>
      </c>
      <c r="W428" s="30">
        <f>VLOOKUP(Tabla_Gtos_Ingresos7[[#This Row],[3 digitos]],PGC_Gtos_e_Ingresos[],3,FALSE)</f>
        <v>1</v>
      </c>
    </row>
    <row r="429" spans="1:23" x14ac:dyDescent="0.2">
      <c r="A429" s="1">
        <v>772</v>
      </c>
      <c r="B429" s="12">
        <v>40298</v>
      </c>
      <c r="C429" s="14">
        <v>70000068</v>
      </c>
      <c r="D429" s="1" t="s">
        <v>38</v>
      </c>
      <c r="E429" s="1" t="s">
        <v>557</v>
      </c>
      <c r="F429" s="11">
        <v>0</v>
      </c>
      <c r="G429" s="11">
        <v>4099.05</v>
      </c>
      <c r="H429" s="26" t="str">
        <f>MID(Tabla_Gtos_Ingresos7[[#This Row],[Subcuenta]],1,4)</f>
        <v>7000</v>
      </c>
      <c r="I429" s="27">
        <f>VALUE(MID(Tabla_Gtos_Ingresos7[[#This Row],[4 digitos]],1,3))</f>
        <v>700</v>
      </c>
      <c r="J429" s="27">
        <f>VALUE(MID(Tabla_Gtos_Ingresos7[[#This Row],[3 digitos]],1,2))</f>
        <v>70</v>
      </c>
      <c r="K429" s="28" t="str">
        <f>VLOOKUP(Tabla_Gtos_Ingresos7[[#This Row],[3 digitos]],PGC_Gtos_e_Ingresos[],4,FALSE)</f>
        <v>1a</v>
      </c>
      <c r="L429" s="30" t="str">
        <f>VLOOKUP(Tabla_Gtos_Ingresos7[[#This Row],[Grupo 1]],Tabla3[],4,FALSE)</f>
        <v>1. Importe Neto Cifra de Negocios</v>
      </c>
      <c r="M429" s="30" t="str">
        <f>VLOOKUP(Tabla_Gtos_Ingresos7[[#This Row],[Grupo 1]],Tabla3[],5,FALSE)</f>
        <v>1.a Ventas</v>
      </c>
      <c r="N429" s="28" t="str">
        <f>VLOOKUP(Tabla_Gtos_Ingresos7[[#This Row],[Grupo 1]],Tabla3[],10,FALSE)</f>
        <v>I</v>
      </c>
      <c r="O429" s="28" t="str">
        <f>VLOOKUP(Tabla_Gtos_Ingresos7[[#This Row],[Grupo 1]],Tabla3[],6,FALSE)</f>
        <v>Explotación</v>
      </c>
      <c r="P429" s="28">
        <f>VLOOKUP(Tabla_Gtos_Ingresos7[[#This Row],[Grupo 1]],Tabla3[],2,FALSE)</f>
        <v>1</v>
      </c>
      <c r="Q429" s="29" t="str">
        <f>VLOOKUP(Tabla_Gtos_Ingresos7[[#This Row],[3 digitos]],PGC_Gtos_e_Ingresos[],2,FALSE)</f>
        <v xml:space="preserve"> Ventas de mercaderías</v>
      </c>
      <c r="R429" s="30" t="str">
        <f>Tabla_Gtos_Ingresos7[[#This Row],[3 digitos]]&amp;"/"&amp;Tabla_Gtos_Ingresos7[[#This Row],[Nombre cuenta]]</f>
        <v>700/ Ventas de mercaderías</v>
      </c>
      <c r="S429" s="30">
        <f>YEAR(Tabla_Gtos_Ingresos7[[#This Row],[Fecha]])</f>
        <v>2010</v>
      </c>
      <c r="T429" s="27">
        <f>MONTH(Tabla_Gtos_Ingresos7[[#This Row],[Fecha]])</f>
        <v>4</v>
      </c>
      <c r="U429" s="30">
        <f>ROUNDUP(MONTH(Tabla_Gtos_Ingresos7[[#This Row],[Fecha]])/3, 0)</f>
        <v>2</v>
      </c>
      <c r="V429" s="30">
        <f>(Tabla_Gtos_Ingresos7[[#This Row],[Factor]]*Tabla_Gtos_Ingresos7[[#This Row],[Haber]])+(Tabla_Gtos_Ingresos7[[#This Row],[Factor]]*Tabla_Gtos_Ingresos7[[#This Row],[Debe]])</f>
        <v>4099.05</v>
      </c>
      <c r="W429" s="30">
        <f>VLOOKUP(Tabla_Gtos_Ingresos7[[#This Row],[3 digitos]],PGC_Gtos_e_Ingresos[],3,FALSE)</f>
        <v>1</v>
      </c>
    </row>
    <row r="430" spans="1:23" x14ac:dyDescent="0.2">
      <c r="A430" s="1">
        <v>773</v>
      </c>
      <c r="B430" s="12">
        <v>40298</v>
      </c>
      <c r="C430" s="14">
        <v>70000069</v>
      </c>
      <c r="D430" s="1" t="s">
        <v>38</v>
      </c>
      <c r="E430" s="1" t="s">
        <v>693</v>
      </c>
      <c r="F430" s="11">
        <v>0</v>
      </c>
      <c r="G430" s="11">
        <v>759.83</v>
      </c>
      <c r="H430" s="26" t="str">
        <f>MID(Tabla_Gtos_Ingresos7[[#This Row],[Subcuenta]],1,4)</f>
        <v>7000</v>
      </c>
      <c r="I430" s="27">
        <f>VALUE(MID(Tabla_Gtos_Ingresos7[[#This Row],[4 digitos]],1,3))</f>
        <v>700</v>
      </c>
      <c r="J430" s="27">
        <f>VALUE(MID(Tabla_Gtos_Ingresos7[[#This Row],[3 digitos]],1,2))</f>
        <v>70</v>
      </c>
      <c r="K430" s="28" t="str">
        <f>VLOOKUP(Tabla_Gtos_Ingresos7[[#This Row],[3 digitos]],PGC_Gtos_e_Ingresos[],4,FALSE)</f>
        <v>1a</v>
      </c>
      <c r="L430" s="30" t="str">
        <f>VLOOKUP(Tabla_Gtos_Ingresos7[[#This Row],[Grupo 1]],Tabla3[],4,FALSE)</f>
        <v>1. Importe Neto Cifra de Negocios</v>
      </c>
      <c r="M430" s="30" t="str">
        <f>VLOOKUP(Tabla_Gtos_Ingresos7[[#This Row],[Grupo 1]],Tabla3[],5,FALSE)</f>
        <v>1.a Ventas</v>
      </c>
      <c r="N430" s="28" t="str">
        <f>VLOOKUP(Tabla_Gtos_Ingresos7[[#This Row],[Grupo 1]],Tabla3[],10,FALSE)</f>
        <v>I</v>
      </c>
      <c r="O430" s="28" t="str">
        <f>VLOOKUP(Tabla_Gtos_Ingresos7[[#This Row],[Grupo 1]],Tabla3[],6,FALSE)</f>
        <v>Explotación</v>
      </c>
      <c r="P430" s="28">
        <f>VLOOKUP(Tabla_Gtos_Ingresos7[[#This Row],[Grupo 1]],Tabla3[],2,FALSE)</f>
        <v>1</v>
      </c>
      <c r="Q430" s="29" t="str">
        <f>VLOOKUP(Tabla_Gtos_Ingresos7[[#This Row],[3 digitos]],PGC_Gtos_e_Ingresos[],2,FALSE)</f>
        <v xml:space="preserve"> Ventas de mercaderías</v>
      </c>
      <c r="R430" s="30" t="str">
        <f>Tabla_Gtos_Ingresos7[[#This Row],[3 digitos]]&amp;"/"&amp;Tabla_Gtos_Ingresos7[[#This Row],[Nombre cuenta]]</f>
        <v>700/ Ventas de mercaderías</v>
      </c>
      <c r="S430" s="30">
        <f>YEAR(Tabla_Gtos_Ingresos7[[#This Row],[Fecha]])</f>
        <v>2010</v>
      </c>
      <c r="T430" s="27">
        <f>MONTH(Tabla_Gtos_Ingresos7[[#This Row],[Fecha]])</f>
        <v>4</v>
      </c>
      <c r="U430" s="30">
        <f>ROUNDUP(MONTH(Tabla_Gtos_Ingresos7[[#This Row],[Fecha]])/3, 0)</f>
        <v>2</v>
      </c>
      <c r="V430" s="30">
        <f>(Tabla_Gtos_Ingresos7[[#This Row],[Factor]]*Tabla_Gtos_Ingresos7[[#This Row],[Haber]])+(Tabla_Gtos_Ingresos7[[#This Row],[Factor]]*Tabla_Gtos_Ingresos7[[#This Row],[Debe]])</f>
        <v>759.83</v>
      </c>
      <c r="W430" s="30">
        <f>VLOOKUP(Tabla_Gtos_Ingresos7[[#This Row],[3 digitos]],PGC_Gtos_e_Ingresos[],3,FALSE)</f>
        <v>1</v>
      </c>
    </row>
    <row r="431" spans="1:23" x14ac:dyDescent="0.2">
      <c r="A431" s="1">
        <v>774</v>
      </c>
      <c r="B431" s="12">
        <v>40298</v>
      </c>
      <c r="C431" s="14">
        <v>70000070</v>
      </c>
      <c r="D431" s="1" t="s">
        <v>38</v>
      </c>
      <c r="E431" s="1" t="s">
        <v>634</v>
      </c>
      <c r="F431" s="11">
        <v>0</v>
      </c>
      <c r="G431" s="11">
        <v>1062.5</v>
      </c>
      <c r="H431" s="26" t="str">
        <f>MID(Tabla_Gtos_Ingresos7[[#This Row],[Subcuenta]],1,4)</f>
        <v>7000</v>
      </c>
      <c r="I431" s="27">
        <f>VALUE(MID(Tabla_Gtos_Ingresos7[[#This Row],[4 digitos]],1,3))</f>
        <v>700</v>
      </c>
      <c r="J431" s="27">
        <f>VALUE(MID(Tabla_Gtos_Ingresos7[[#This Row],[3 digitos]],1,2))</f>
        <v>70</v>
      </c>
      <c r="K431" s="28" t="str">
        <f>VLOOKUP(Tabla_Gtos_Ingresos7[[#This Row],[3 digitos]],PGC_Gtos_e_Ingresos[],4,FALSE)</f>
        <v>1a</v>
      </c>
      <c r="L431" s="30" t="str">
        <f>VLOOKUP(Tabla_Gtos_Ingresos7[[#This Row],[Grupo 1]],Tabla3[],4,FALSE)</f>
        <v>1. Importe Neto Cifra de Negocios</v>
      </c>
      <c r="M431" s="30" t="str">
        <f>VLOOKUP(Tabla_Gtos_Ingresos7[[#This Row],[Grupo 1]],Tabla3[],5,FALSE)</f>
        <v>1.a Ventas</v>
      </c>
      <c r="N431" s="28" t="str">
        <f>VLOOKUP(Tabla_Gtos_Ingresos7[[#This Row],[Grupo 1]],Tabla3[],10,FALSE)</f>
        <v>I</v>
      </c>
      <c r="O431" s="28" t="str">
        <f>VLOOKUP(Tabla_Gtos_Ingresos7[[#This Row],[Grupo 1]],Tabla3[],6,FALSE)</f>
        <v>Explotación</v>
      </c>
      <c r="P431" s="28">
        <f>VLOOKUP(Tabla_Gtos_Ingresos7[[#This Row],[Grupo 1]],Tabla3[],2,FALSE)</f>
        <v>1</v>
      </c>
      <c r="Q431" s="29" t="str">
        <f>VLOOKUP(Tabla_Gtos_Ingresos7[[#This Row],[3 digitos]],PGC_Gtos_e_Ingresos[],2,FALSE)</f>
        <v xml:space="preserve"> Ventas de mercaderías</v>
      </c>
      <c r="R431" s="30" t="str">
        <f>Tabla_Gtos_Ingresos7[[#This Row],[3 digitos]]&amp;"/"&amp;Tabla_Gtos_Ingresos7[[#This Row],[Nombre cuenta]]</f>
        <v>700/ Ventas de mercaderías</v>
      </c>
      <c r="S431" s="30">
        <f>YEAR(Tabla_Gtos_Ingresos7[[#This Row],[Fecha]])</f>
        <v>2010</v>
      </c>
      <c r="T431" s="27">
        <f>MONTH(Tabla_Gtos_Ingresos7[[#This Row],[Fecha]])</f>
        <v>4</v>
      </c>
      <c r="U431" s="30">
        <f>ROUNDUP(MONTH(Tabla_Gtos_Ingresos7[[#This Row],[Fecha]])/3, 0)</f>
        <v>2</v>
      </c>
      <c r="V431" s="30">
        <f>(Tabla_Gtos_Ingresos7[[#This Row],[Factor]]*Tabla_Gtos_Ingresos7[[#This Row],[Haber]])+(Tabla_Gtos_Ingresos7[[#This Row],[Factor]]*Tabla_Gtos_Ingresos7[[#This Row],[Debe]])</f>
        <v>1062.5</v>
      </c>
      <c r="W431" s="30">
        <f>VLOOKUP(Tabla_Gtos_Ingresos7[[#This Row],[3 digitos]],PGC_Gtos_e_Ingresos[],3,FALSE)</f>
        <v>1</v>
      </c>
    </row>
    <row r="432" spans="1:23" x14ac:dyDescent="0.2">
      <c r="A432" s="1">
        <v>775</v>
      </c>
      <c r="B432" s="12">
        <v>40298</v>
      </c>
      <c r="C432" s="14">
        <v>70000071</v>
      </c>
      <c r="D432" s="1" t="s">
        <v>38</v>
      </c>
      <c r="E432" s="1" t="s">
        <v>561</v>
      </c>
      <c r="F432" s="11">
        <v>0</v>
      </c>
      <c r="G432" s="11">
        <v>36.19</v>
      </c>
      <c r="H432" s="26" t="str">
        <f>MID(Tabla_Gtos_Ingresos7[[#This Row],[Subcuenta]],1,4)</f>
        <v>7000</v>
      </c>
      <c r="I432" s="27">
        <f>VALUE(MID(Tabla_Gtos_Ingresos7[[#This Row],[4 digitos]],1,3))</f>
        <v>700</v>
      </c>
      <c r="J432" s="27">
        <f>VALUE(MID(Tabla_Gtos_Ingresos7[[#This Row],[3 digitos]],1,2))</f>
        <v>70</v>
      </c>
      <c r="K432" s="28" t="str">
        <f>VLOOKUP(Tabla_Gtos_Ingresos7[[#This Row],[3 digitos]],PGC_Gtos_e_Ingresos[],4,FALSE)</f>
        <v>1a</v>
      </c>
      <c r="L432" s="30" t="str">
        <f>VLOOKUP(Tabla_Gtos_Ingresos7[[#This Row],[Grupo 1]],Tabla3[],4,FALSE)</f>
        <v>1. Importe Neto Cifra de Negocios</v>
      </c>
      <c r="M432" s="30" t="str">
        <f>VLOOKUP(Tabla_Gtos_Ingresos7[[#This Row],[Grupo 1]],Tabla3[],5,FALSE)</f>
        <v>1.a Ventas</v>
      </c>
      <c r="N432" s="28" t="str">
        <f>VLOOKUP(Tabla_Gtos_Ingresos7[[#This Row],[Grupo 1]],Tabla3[],10,FALSE)</f>
        <v>I</v>
      </c>
      <c r="O432" s="28" t="str">
        <f>VLOOKUP(Tabla_Gtos_Ingresos7[[#This Row],[Grupo 1]],Tabla3[],6,FALSE)</f>
        <v>Explotación</v>
      </c>
      <c r="P432" s="28">
        <f>VLOOKUP(Tabla_Gtos_Ingresos7[[#This Row],[Grupo 1]],Tabla3[],2,FALSE)</f>
        <v>1</v>
      </c>
      <c r="Q432" s="29" t="str">
        <f>VLOOKUP(Tabla_Gtos_Ingresos7[[#This Row],[3 digitos]],PGC_Gtos_e_Ingresos[],2,FALSE)</f>
        <v xml:space="preserve"> Ventas de mercaderías</v>
      </c>
      <c r="R432" s="30" t="str">
        <f>Tabla_Gtos_Ingresos7[[#This Row],[3 digitos]]&amp;"/"&amp;Tabla_Gtos_Ingresos7[[#This Row],[Nombre cuenta]]</f>
        <v>700/ Ventas de mercaderías</v>
      </c>
      <c r="S432" s="30">
        <f>YEAR(Tabla_Gtos_Ingresos7[[#This Row],[Fecha]])</f>
        <v>2010</v>
      </c>
      <c r="T432" s="27">
        <f>MONTH(Tabla_Gtos_Ingresos7[[#This Row],[Fecha]])</f>
        <v>4</v>
      </c>
      <c r="U432" s="30">
        <f>ROUNDUP(MONTH(Tabla_Gtos_Ingresos7[[#This Row],[Fecha]])/3, 0)</f>
        <v>2</v>
      </c>
      <c r="V432" s="30">
        <f>(Tabla_Gtos_Ingresos7[[#This Row],[Factor]]*Tabla_Gtos_Ingresos7[[#This Row],[Haber]])+(Tabla_Gtos_Ingresos7[[#This Row],[Factor]]*Tabla_Gtos_Ingresos7[[#This Row],[Debe]])</f>
        <v>36.19</v>
      </c>
      <c r="W432" s="30">
        <f>VLOOKUP(Tabla_Gtos_Ingresos7[[#This Row],[3 digitos]],PGC_Gtos_e_Ingresos[],3,FALSE)</f>
        <v>1</v>
      </c>
    </row>
    <row r="433" spans="1:23" x14ac:dyDescent="0.2">
      <c r="A433" s="1">
        <v>776</v>
      </c>
      <c r="B433" s="12">
        <v>40298</v>
      </c>
      <c r="C433" s="14">
        <v>70000072</v>
      </c>
      <c r="D433" s="1" t="s">
        <v>38</v>
      </c>
      <c r="E433" s="1" t="s">
        <v>562</v>
      </c>
      <c r="F433" s="11">
        <v>0</v>
      </c>
      <c r="G433" s="11">
        <v>33.22</v>
      </c>
      <c r="H433" s="26" t="str">
        <f>MID(Tabla_Gtos_Ingresos7[[#This Row],[Subcuenta]],1,4)</f>
        <v>7000</v>
      </c>
      <c r="I433" s="27">
        <f>VALUE(MID(Tabla_Gtos_Ingresos7[[#This Row],[4 digitos]],1,3))</f>
        <v>700</v>
      </c>
      <c r="J433" s="27">
        <f>VALUE(MID(Tabla_Gtos_Ingresos7[[#This Row],[3 digitos]],1,2))</f>
        <v>70</v>
      </c>
      <c r="K433" s="28" t="str">
        <f>VLOOKUP(Tabla_Gtos_Ingresos7[[#This Row],[3 digitos]],PGC_Gtos_e_Ingresos[],4,FALSE)</f>
        <v>1a</v>
      </c>
      <c r="L433" s="30" t="str">
        <f>VLOOKUP(Tabla_Gtos_Ingresos7[[#This Row],[Grupo 1]],Tabla3[],4,FALSE)</f>
        <v>1. Importe Neto Cifra de Negocios</v>
      </c>
      <c r="M433" s="30" t="str">
        <f>VLOOKUP(Tabla_Gtos_Ingresos7[[#This Row],[Grupo 1]],Tabla3[],5,FALSE)</f>
        <v>1.a Ventas</v>
      </c>
      <c r="N433" s="28" t="str">
        <f>VLOOKUP(Tabla_Gtos_Ingresos7[[#This Row],[Grupo 1]],Tabla3[],10,FALSE)</f>
        <v>I</v>
      </c>
      <c r="O433" s="28" t="str">
        <f>VLOOKUP(Tabla_Gtos_Ingresos7[[#This Row],[Grupo 1]],Tabla3[],6,FALSE)</f>
        <v>Explotación</v>
      </c>
      <c r="P433" s="28">
        <f>VLOOKUP(Tabla_Gtos_Ingresos7[[#This Row],[Grupo 1]],Tabla3[],2,FALSE)</f>
        <v>1</v>
      </c>
      <c r="Q433" s="29" t="str">
        <f>VLOOKUP(Tabla_Gtos_Ingresos7[[#This Row],[3 digitos]],PGC_Gtos_e_Ingresos[],2,FALSE)</f>
        <v xml:space="preserve"> Ventas de mercaderías</v>
      </c>
      <c r="R433" s="30" t="str">
        <f>Tabla_Gtos_Ingresos7[[#This Row],[3 digitos]]&amp;"/"&amp;Tabla_Gtos_Ingresos7[[#This Row],[Nombre cuenta]]</f>
        <v>700/ Ventas de mercaderías</v>
      </c>
      <c r="S433" s="30">
        <f>YEAR(Tabla_Gtos_Ingresos7[[#This Row],[Fecha]])</f>
        <v>2010</v>
      </c>
      <c r="T433" s="27">
        <f>MONTH(Tabla_Gtos_Ingresos7[[#This Row],[Fecha]])</f>
        <v>4</v>
      </c>
      <c r="U433" s="30">
        <f>ROUNDUP(MONTH(Tabla_Gtos_Ingresos7[[#This Row],[Fecha]])/3, 0)</f>
        <v>2</v>
      </c>
      <c r="V433" s="30">
        <f>(Tabla_Gtos_Ingresos7[[#This Row],[Factor]]*Tabla_Gtos_Ingresos7[[#This Row],[Haber]])+(Tabla_Gtos_Ingresos7[[#This Row],[Factor]]*Tabla_Gtos_Ingresos7[[#This Row],[Debe]])</f>
        <v>33.22</v>
      </c>
      <c r="W433" s="30">
        <f>VLOOKUP(Tabla_Gtos_Ingresos7[[#This Row],[3 digitos]],PGC_Gtos_e_Ingresos[],3,FALSE)</f>
        <v>1</v>
      </c>
    </row>
    <row r="434" spans="1:23" x14ac:dyDescent="0.2">
      <c r="A434" s="1">
        <v>792</v>
      </c>
      <c r="B434" s="12">
        <v>40298</v>
      </c>
      <c r="C434" s="14">
        <v>70000073</v>
      </c>
      <c r="D434" s="1" t="s">
        <v>38</v>
      </c>
      <c r="E434" s="1" t="s">
        <v>676</v>
      </c>
      <c r="F434" s="11">
        <v>0</v>
      </c>
      <c r="G434" s="11">
        <v>124.19</v>
      </c>
      <c r="H434" s="26" t="str">
        <f>MID(Tabla_Gtos_Ingresos7[[#This Row],[Subcuenta]],1,4)</f>
        <v>7000</v>
      </c>
      <c r="I434" s="27">
        <f>VALUE(MID(Tabla_Gtos_Ingresos7[[#This Row],[4 digitos]],1,3))</f>
        <v>700</v>
      </c>
      <c r="J434" s="27">
        <f>VALUE(MID(Tabla_Gtos_Ingresos7[[#This Row],[3 digitos]],1,2))</f>
        <v>70</v>
      </c>
      <c r="K434" s="28" t="str">
        <f>VLOOKUP(Tabla_Gtos_Ingresos7[[#This Row],[3 digitos]],PGC_Gtos_e_Ingresos[],4,FALSE)</f>
        <v>1a</v>
      </c>
      <c r="L434" s="30" t="str">
        <f>VLOOKUP(Tabla_Gtos_Ingresos7[[#This Row],[Grupo 1]],Tabla3[],4,FALSE)</f>
        <v>1. Importe Neto Cifra de Negocios</v>
      </c>
      <c r="M434" s="30" t="str">
        <f>VLOOKUP(Tabla_Gtos_Ingresos7[[#This Row],[Grupo 1]],Tabla3[],5,FALSE)</f>
        <v>1.a Ventas</v>
      </c>
      <c r="N434" s="28" t="str">
        <f>VLOOKUP(Tabla_Gtos_Ingresos7[[#This Row],[Grupo 1]],Tabla3[],10,FALSE)</f>
        <v>I</v>
      </c>
      <c r="O434" s="28" t="str">
        <f>VLOOKUP(Tabla_Gtos_Ingresos7[[#This Row],[Grupo 1]],Tabla3[],6,FALSE)</f>
        <v>Explotación</v>
      </c>
      <c r="P434" s="28">
        <f>VLOOKUP(Tabla_Gtos_Ingresos7[[#This Row],[Grupo 1]],Tabla3[],2,FALSE)</f>
        <v>1</v>
      </c>
      <c r="Q434" s="29" t="str">
        <f>VLOOKUP(Tabla_Gtos_Ingresos7[[#This Row],[3 digitos]],PGC_Gtos_e_Ingresos[],2,FALSE)</f>
        <v xml:space="preserve"> Ventas de mercaderías</v>
      </c>
      <c r="R434" s="30" t="str">
        <f>Tabla_Gtos_Ingresos7[[#This Row],[3 digitos]]&amp;"/"&amp;Tabla_Gtos_Ingresos7[[#This Row],[Nombre cuenta]]</f>
        <v>700/ Ventas de mercaderías</v>
      </c>
      <c r="S434" s="30">
        <f>YEAR(Tabla_Gtos_Ingresos7[[#This Row],[Fecha]])</f>
        <v>2010</v>
      </c>
      <c r="T434" s="27">
        <f>MONTH(Tabla_Gtos_Ingresos7[[#This Row],[Fecha]])</f>
        <v>4</v>
      </c>
      <c r="U434" s="30">
        <f>ROUNDUP(MONTH(Tabla_Gtos_Ingresos7[[#This Row],[Fecha]])/3, 0)</f>
        <v>2</v>
      </c>
      <c r="V434" s="30">
        <f>(Tabla_Gtos_Ingresos7[[#This Row],[Factor]]*Tabla_Gtos_Ingresos7[[#This Row],[Haber]])+(Tabla_Gtos_Ingresos7[[#This Row],[Factor]]*Tabla_Gtos_Ingresos7[[#This Row],[Debe]])</f>
        <v>124.19</v>
      </c>
      <c r="W434" s="30">
        <f>VLOOKUP(Tabla_Gtos_Ingresos7[[#This Row],[3 digitos]],PGC_Gtos_e_Ingresos[],3,FALSE)</f>
        <v>1</v>
      </c>
    </row>
    <row r="435" spans="1:23" x14ac:dyDescent="0.2">
      <c r="A435" s="1">
        <v>793</v>
      </c>
      <c r="B435" s="12">
        <v>40298</v>
      </c>
      <c r="C435" s="14">
        <v>70000074</v>
      </c>
      <c r="D435" s="1" t="s">
        <v>38</v>
      </c>
      <c r="E435" s="1" t="s">
        <v>46</v>
      </c>
      <c r="F435" s="11">
        <v>0</v>
      </c>
      <c r="G435" s="11">
        <v>48.65</v>
      </c>
      <c r="H435" s="26" t="str">
        <f>MID(Tabla_Gtos_Ingresos7[[#This Row],[Subcuenta]],1,4)</f>
        <v>7000</v>
      </c>
      <c r="I435" s="27">
        <f>VALUE(MID(Tabla_Gtos_Ingresos7[[#This Row],[4 digitos]],1,3))</f>
        <v>700</v>
      </c>
      <c r="J435" s="27">
        <f>VALUE(MID(Tabla_Gtos_Ingresos7[[#This Row],[3 digitos]],1,2))</f>
        <v>70</v>
      </c>
      <c r="K435" s="28" t="str">
        <f>VLOOKUP(Tabla_Gtos_Ingresos7[[#This Row],[3 digitos]],PGC_Gtos_e_Ingresos[],4,FALSE)</f>
        <v>1a</v>
      </c>
      <c r="L435" s="30" t="str">
        <f>VLOOKUP(Tabla_Gtos_Ingresos7[[#This Row],[Grupo 1]],Tabla3[],4,FALSE)</f>
        <v>1. Importe Neto Cifra de Negocios</v>
      </c>
      <c r="M435" s="30" t="str">
        <f>VLOOKUP(Tabla_Gtos_Ingresos7[[#This Row],[Grupo 1]],Tabla3[],5,FALSE)</f>
        <v>1.a Ventas</v>
      </c>
      <c r="N435" s="28" t="str">
        <f>VLOOKUP(Tabla_Gtos_Ingresos7[[#This Row],[Grupo 1]],Tabla3[],10,FALSE)</f>
        <v>I</v>
      </c>
      <c r="O435" s="28" t="str">
        <f>VLOOKUP(Tabla_Gtos_Ingresos7[[#This Row],[Grupo 1]],Tabla3[],6,FALSE)</f>
        <v>Explotación</v>
      </c>
      <c r="P435" s="28">
        <f>VLOOKUP(Tabla_Gtos_Ingresos7[[#This Row],[Grupo 1]],Tabla3[],2,FALSE)</f>
        <v>1</v>
      </c>
      <c r="Q435" s="29" t="str">
        <f>VLOOKUP(Tabla_Gtos_Ingresos7[[#This Row],[3 digitos]],PGC_Gtos_e_Ingresos[],2,FALSE)</f>
        <v xml:space="preserve"> Ventas de mercaderías</v>
      </c>
      <c r="R435" s="30" t="str">
        <f>Tabla_Gtos_Ingresos7[[#This Row],[3 digitos]]&amp;"/"&amp;Tabla_Gtos_Ingresos7[[#This Row],[Nombre cuenta]]</f>
        <v>700/ Ventas de mercaderías</v>
      </c>
      <c r="S435" s="30">
        <f>YEAR(Tabla_Gtos_Ingresos7[[#This Row],[Fecha]])</f>
        <v>2010</v>
      </c>
      <c r="T435" s="27">
        <f>MONTH(Tabla_Gtos_Ingresos7[[#This Row],[Fecha]])</f>
        <v>4</v>
      </c>
      <c r="U435" s="30">
        <f>ROUNDUP(MONTH(Tabla_Gtos_Ingresos7[[#This Row],[Fecha]])/3, 0)</f>
        <v>2</v>
      </c>
      <c r="V435" s="30">
        <f>(Tabla_Gtos_Ingresos7[[#This Row],[Factor]]*Tabla_Gtos_Ingresos7[[#This Row],[Haber]])+(Tabla_Gtos_Ingresos7[[#This Row],[Factor]]*Tabla_Gtos_Ingresos7[[#This Row],[Debe]])</f>
        <v>48.65</v>
      </c>
      <c r="W435" s="30">
        <f>VLOOKUP(Tabla_Gtos_Ingresos7[[#This Row],[3 digitos]],PGC_Gtos_e_Ingresos[],3,FALSE)</f>
        <v>1</v>
      </c>
    </row>
    <row r="436" spans="1:23" x14ac:dyDescent="0.2">
      <c r="A436" s="1">
        <v>794</v>
      </c>
      <c r="B436" s="12">
        <v>40298</v>
      </c>
      <c r="C436" s="14">
        <v>70000075</v>
      </c>
      <c r="D436" s="1" t="s">
        <v>38</v>
      </c>
      <c r="E436" s="2" t="s">
        <v>563</v>
      </c>
      <c r="F436" s="11">
        <v>0</v>
      </c>
      <c r="G436" s="11">
        <v>130.54</v>
      </c>
      <c r="H436" s="26" t="str">
        <f>MID(Tabla_Gtos_Ingresos7[[#This Row],[Subcuenta]],1,4)</f>
        <v>7000</v>
      </c>
      <c r="I436" s="27">
        <f>VALUE(MID(Tabla_Gtos_Ingresos7[[#This Row],[4 digitos]],1,3))</f>
        <v>700</v>
      </c>
      <c r="J436" s="27">
        <f>VALUE(MID(Tabla_Gtos_Ingresos7[[#This Row],[3 digitos]],1,2))</f>
        <v>70</v>
      </c>
      <c r="K436" s="28" t="str">
        <f>VLOOKUP(Tabla_Gtos_Ingresos7[[#This Row],[3 digitos]],PGC_Gtos_e_Ingresos[],4,FALSE)</f>
        <v>1a</v>
      </c>
      <c r="L436" s="30" t="str">
        <f>VLOOKUP(Tabla_Gtos_Ingresos7[[#This Row],[Grupo 1]],Tabla3[],4,FALSE)</f>
        <v>1. Importe Neto Cifra de Negocios</v>
      </c>
      <c r="M436" s="30" t="str">
        <f>VLOOKUP(Tabla_Gtos_Ingresos7[[#This Row],[Grupo 1]],Tabla3[],5,FALSE)</f>
        <v>1.a Ventas</v>
      </c>
      <c r="N436" s="28" t="str">
        <f>VLOOKUP(Tabla_Gtos_Ingresos7[[#This Row],[Grupo 1]],Tabla3[],10,FALSE)</f>
        <v>I</v>
      </c>
      <c r="O436" s="28" t="str">
        <f>VLOOKUP(Tabla_Gtos_Ingresos7[[#This Row],[Grupo 1]],Tabla3[],6,FALSE)</f>
        <v>Explotación</v>
      </c>
      <c r="P436" s="28">
        <f>VLOOKUP(Tabla_Gtos_Ingresos7[[#This Row],[Grupo 1]],Tabla3[],2,FALSE)</f>
        <v>1</v>
      </c>
      <c r="Q436" s="29" t="str">
        <f>VLOOKUP(Tabla_Gtos_Ingresos7[[#This Row],[3 digitos]],PGC_Gtos_e_Ingresos[],2,FALSE)</f>
        <v xml:space="preserve"> Ventas de mercaderías</v>
      </c>
      <c r="R436" s="30" t="str">
        <f>Tabla_Gtos_Ingresos7[[#This Row],[3 digitos]]&amp;"/"&amp;Tabla_Gtos_Ingresos7[[#This Row],[Nombre cuenta]]</f>
        <v>700/ Ventas de mercaderías</v>
      </c>
      <c r="S436" s="30">
        <f>YEAR(Tabla_Gtos_Ingresos7[[#This Row],[Fecha]])</f>
        <v>2010</v>
      </c>
      <c r="T436" s="27">
        <f>MONTH(Tabla_Gtos_Ingresos7[[#This Row],[Fecha]])</f>
        <v>4</v>
      </c>
      <c r="U436" s="30">
        <f>ROUNDUP(MONTH(Tabla_Gtos_Ingresos7[[#This Row],[Fecha]])/3, 0)</f>
        <v>2</v>
      </c>
      <c r="V436" s="30">
        <f>(Tabla_Gtos_Ingresos7[[#This Row],[Factor]]*Tabla_Gtos_Ingresos7[[#This Row],[Haber]])+(Tabla_Gtos_Ingresos7[[#This Row],[Factor]]*Tabla_Gtos_Ingresos7[[#This Row],[Debe]])</f>
        <v>130.54</v>
      </c>
      <c r="W436" s="30">
        <f>VLOOKUP(Tabla_Gtos_Ingresos7[[#This Row],[3 digitos]],PGC_Gtos_e_Ingresos[],3,FALSE)</f>
        <v>1</v>
      </c>
    </row>
    <row r="437" spans="1:23" x14ac:dyDescent="0.2">
      <c r="A437" s="1">
        <v>795</v>
      </c>
      <c r="B437" s="12">
        <v>40298</v>
      </c>
      <c r="C437" s="14">
        <v>70000076</v>
      </c>
      <c r="D437" s="1" t="s">
        <v>38</v>
      </c>
      <c r="E437" s="1" t="s">
        <v>269</v>
      </c>
      <c r="F437" s="11">
        <v>0</v>
      </c>
      <c r="G437" s="11">
        <v>74.89</v>
      </c>
      <c r="H437" s="26" t="str">
        <f>MID(Tabla_Gtos_Ingresos7[[#This Row],[Subcuenta]],1,4)</f>
        <v>7000</v>
      </c>
      <c r="I437" s="27">
        <f>VALUE(MID(Tabla_Gtos_Ingresos7[[#This Row],[4 digitos]],1,3))</f>
        <v>700</v>
      </c>
      <c r="J437" s="27">
        <f>VALUE(MID(Tabla_Gtos_Ingresos7[[#This Row],[3 digitos]],1,2))</f>
        <v>70</v>
      </c>
      <c r="K437" s="28" t="str">
        <f>VLOOKUP(Tabla_Gtos_Ingresos7[[#This Row],[3 digitos]],PGC_Gtos_e_Ingresos[],4,FALSE)</f>
        <v>1a</v>
      </c>
      <c r="L437" s="30" t="str">
        <f>VLOOKUP(Tabla_Gtos_Ingresos7[[#This Row],[Grupo 1]],Tabla3[],4,FALSE)</f>
        <v>1. Importe Neto Cifra de Negocios</v>
      </c>
      <c r="M437" s="30" t="str">
        <f>VLOOKUP(Tabla_Gtos_Ingresos7[[#This Row],[Grupo 1]],Tabla3[],5,FALSE)</f>
        <v>1.a Ventas</v>
      </c>
      <c r="N437" s="28" t="str">
        <f>VLOOKUP(Tabla_Gtos_Ingresos7[[#This Row],[Grupo 1]],Tabla3[],10,FALSE)</f>
        <v>I</v>
      </c>
      <c r="O437" s="28" t="str">
        <f>VLOOKUP(Tabla_Gtos_Ingresos7[[#This Row],[Grupo 1]],Tabla3[],6,FALSE)</f>
        <v>Explotación</v>
      </c>
      <c r="P437" s="28">
        <f>VLOOKUP(Tabla_Gtos_Ingresos7[[#This Row],[Grupo 1]],Tabla3[],2,FALSE)</f>
        <v>1</v>
      </c>
      <c r="Q437" s="29" t="str">
        <f>VLOOKUP(Tabla_Gtos_Ingresos7[[#This Row],[3 digitos]],PGC_Gtos_e_Ingresos[],2,FALSE)</f>
        <v xml:space="preserve"> Ventas de mercaderías</v>
      </c>
      <c r="R437" s="30" t="str">
        <f>Tabla_Gtos_Ingresos7[[#This Row],[3 digitos]]&amp;"/"&amp;Tabla_Gtos_Ingresos7[[#This Row],[Nombre cuenta]]</f>
        <v>700/ Ventas de mercaderías</v>
      </c>
      <c r="S437" s="30">
        <f>YEAR(Tabla_Gtos_Ingresos7[[#This Row],[Fecha]])</f>
        <v>2010</v>
      </c>
      <c r="T437" s="27">
        <f>MONTH(Tabla_Gtos_Ingresos7[[#This Row],[Fecha]])</f>
        <v>4</v>
      </c>
      <c r="U437" s="30">
        <f>ROUNDUP(MONTH(Tabla_Gtos_Ingresos7[[#This Row],[Fecha]])/3, 0)</f>
        <v>2</v>
      </c>
      <c r="V437" s="30">
        <f>(Tabla_Gtos_Ingresos7[[#This Row],[Factor]]*Tabla_Gtos_Ingresos7[[#This Row],[Haber]])+(Tabla_Gtos_Ingresos7[[#This Row],[Factor]]*Tabla_Gtos_Ingresos7[[#This Row],[Debe]])</f>
        <v>74.89</v>
      </c>
      <c r="W437" s="30">
        <f>VLOOKUP(Tabla_Gtos_Ingresos7[[#This Row],[3 digitos]],PGC_Gtos_e_Ingresos[],3,FALSE)</f>
        <v>1</v>
      </c>
    </row>
    <row r="438" spans="1:23" x14ac:dyDescent="0.2">
      <c r="A438" s="1">
        <v>774</v>
      </c>
      <c r="B438" s="12">
        <v>40298</v>
      </c>
      <c r="C438" s="14">
        <v>70000002</v>
      </c>
      <c r="D438" s="1" t="s">
        <v>57</v>
      </c>
      <c r="E438" s="1" t="s">
        <v>634</v>
      </c>
      <c r="F438" s="11">
        <v>0</v>
      </c>
      <c r="G438" s="11">
        <v>200.31</v>
      </c>
      <c r="H438" s="26" t="str">
        <f>MID(Tabla_Gtos_Ingresos7[[#This Row],[Subcuenta]],1,4)</f>
        <v>7000</v>
      </c>
      <c r="I438" s="27">
        <f>VALUE(MID(Tabla_Gtos_Ingresos7[[#This Row],[4 digitos]],1,3))</f>
        <v>700</v>
      </c>
      <c r="J438" s="27">
        <f>VALUE(MID(Tabla_Gtos_Ingresos7[[#This Row],[3 digitos]],1,2))</f>
        <v>70</v>
      </c>
      <c r="K438" s="28" t="str">
        <f>VLOOKUP(Tabla_Gtos_Ingresos7[[#This Row],[3 digitos]],PGC_Gtos_e_Ingresos[],4,FALSE)</f>
        <v>1a</v>
      </c>
      <c r="L438" s="30" t="str">
        <f>VLOOKUP(Tabla_Gtos_Ingresos7[[#This Row],[Grupo 1]],Tabla3[],4,FALSE)</f>
        <v>1. Importe Neto Cifra de Negocios</v>
      </c>
      <c r="M438" s="30" t="str">
        <f>VLOOKUP(Tabla_Gtos_Ingresos7[[#This Row],[Grupo 1]],Tabla3[],5,FALSE)</f>
        <v>1.a Ventas</v>
      </c>
      <c r="N438" s="28" t="str">
        <f>VLOOKUP(Tabla_Gtos_Ingresos7[[#This Row],[Grupo 1]],Tabla3[],10,FALSE)</f>
        <v>I</v>
      </c>
      <c r="O438" s="28" t="str">
        <f>VLOOKUP(Tabla_Gtos_Ingresos7[[#This Row],[Grupo 1]],Tabla3[],6,FALSE)</f>
        <v>Explotación</v>
      </c>
      <c r="P438" s="28">
        <f>VLOOKUP(Tabla_Gtos_Ingresos7[[#This Row],[Grupo 1]],Tabla3[],2,FALSE)</f>
        <v>1</v>
      </c>
      <c r="Q438" s="29" t="str">
        <f>VLOOKUP(Tabla_Gtos_Ingresos7[[#This Row],[3 digitos]],PGC_Gtos_e_Ingresos[],2,FALSE)</f>
        <v xml:space="preserve"> Ventas de mercaderías</v>
      </c>
      <c r="R438" s="30" t="str">
        <f>Tabla_Gtos_Ingresos7[[#This Row],[3 digitos]]&amp;"/"&amp;Tabla_Gtos_Ingresos7[[#This Row],[Nombre cuenta]]</f>
        <v>700/ Ventas de mercaderías</v>
      </c>
      <c r="S438" s="30">
        <f>YEAR(Tabla_Gtos_Ingresos7[[#This Row],[Fecha]])</f>
        <v>2010</v>
      </c>
      <c r="T438" s="27">
        <f>MONTH(Tabla_Gtos_Ingresos7[[#This Row],[Fecha]])</f>
        <v>4</v>
      </c>
      <c r="U438" s="30">
        <f>ROUNDUP(MONTH(Tabla_Gtos_Ingresos7[[#This Row],[Fecha]])/3, 0)</f>
        <v>2</v>
      </c>
      <c r="V438" s="30">
        <f>(Tabla_Gtos_Ingresos7[[#This Row],[Factor]]*Tabla_Gtos_Ingresos7[[#This Row],[Haber]])+(Tabla_Gtos_Ingresos7[[#This Row],[Factor]]*Tabla_Gtos_Ingresos7[[#This Row],[Debe]])</f>
        <v>200.31</v>
      </c>
      <c r="W438" s="30">
        <f>VLOOKUP(Tabla_Gtos_Ingresos7[[#This Row],[3 digitos]],PGC_Gtos_e_Ingresos[],3,FALSE)</f>
        <v>1</v>
      </c>
    </row>
    <row r="439" spans="1:23" x14ac:dyDescent="0.2">
      <c r="A439" s="1">
        <v>1371</v>
      </c>
      <c r="B439" s="12">
        <v>40359</v>
      </c>
      <c r="C439" s="14">
        <v>62200044</v>
      </c>
      <c r="D439" s="1" t="s">
        <v>14</v>
      </c>
      <c r="E439" s="1" t="s">
        <v>649</v>
      </c>
      <c r="F439" s="11">
        <v>3060</v>
      </c>
      <c r="G439" s="11">
        <v>0</v>
      </c>
      <c r="H439" s="26" t="str">
        <f>MID(Tabla_Gtos_Ingresos7[[#This Row],[Subcuenta]],1,4)</f>
        <v>6220</v>
      </c>
      <c r="I439" s="27">
        <f>VALUE(MID(Tabla_Gtos_Ingresos7[[#This Row],[4 digitos]],1,3))</f>
        <v>622</v>
      </c>
      <c r="J439" s="27">
        <f>VALUE(MID(Tabla_Gtos_Ingresos7[[#This Row],[3 digitos]],1,2))</f>
        <v>62</v>
      </c>
      <c r="K439" s="28" t="str">
        <f>VLOOKUP(Tabla_Gtos_Ingresos7[[#This Row],[3 digitos]],PGC_Gtos_e_Ingresos[],4,FALSE)</f>
        <v>7.a</v>
      </c>
      <c r="L439" s="30" t="str">
        <f>VLOOKUP(Tabla_Gtos_Ingresos7[[#This Row],[Grupo 1]],Tabla3[],4,FALSE)</f>
        <v>7. Otros Gastos de Explotación</v>
      </c>
      <c r="M439" s="30" t="str">
        <f>VLOOKUP(Tabla_Gtos_Ingresos7[[#This Row],[Grupo 1]],Tabla3[],5,FALSE)</f>
        <v>7.a Servicios Exteriores</v>
      </c>
      <c r="N439" s="28" t="str">
        <f>VLOOKUP(Tabla_Gtos_Ingresos7[[#This Row],[Grupo 1]],Tabla3[],10,FALSE)</f>
        <v>G</v>
      </c>
      <c r="O439" s="28" t="str">
        <f>VLOOKUP(Tabla_Gtos_Ingresos7[[#This Row],[Grupo 1]],Tabla3[],6,FALSE)</f>
        <v>Explotación</v>
      </c>
      <c r="P439" s="28">
        <f>VLOOKUP(Tabla_Gtos_Ingresos7[[#This Row],[Grupo 1]],Tabla3[],2,FALSE)</f>
        <v>7</v>
      </c>
      <c r="Q439" s="29" t="str">
        <f>VLOOKUP(Tabla_Gtos_Ingresos7[[#This Row],[3 digitos]],PGC_Gtos_e_Ingresos[],2,FALSE)</f>
        <v xml:space="preserve"> Reparaciones y conservación</v>
      </c>
      <c r="R439" s="30" t="str">
        <f>Tabla_Gtos_Ingresos7[[#This Row],[3 digitos]]&amp;"/"&amp;Tabla_Gtos_Ingresos7[[#This Row],[Nombre cuenta]]</f>
        <v>622/ Reparaciones y conservación</v>
      </c>
      <c r="S439" s="30">
        <f>YEAR(Tabla_Gtos_Ingresos7[[#This Row],[Fecha]])</f>
        <v>2010</v>
      </c>
      <c r="T439" s="27">
        <f>MONTH(Tabla_Gtos_Ingresos7[[#This Row],[Fecha]])</f>
        <v>6</v>
      </c>
      <c r="U439" s="30">
        <f>ROUNDUP(MONTH(Tabla_Gtos_Ingresos7[[#This Row],[Fecha]])/3, 0)</f>
        <v>2</v>
      </c>
      <c r="V439" s="30">
        <f>(Tabla_Gtos_Ingresos7[[#This Row],[Factor]]*Tabla_Gtos_Ingresos7[[#This Row],[Haber]])+(Tabla_Gtos_Ingresos7[[#This Row],[Factor]]*Tabla_Gtos_Ingresos7[[#This Row],[Debe]])</f>
        <v>-3060</v>
      </c>
      <c r="W439" s="30">
        <f>VLOOKUP(Tabla_Gtos_Ingresos7[[#This Row],[3 digitos]],PGC_Gtos_e_Ingresos[],3,FALSE)</f>
        <v>-1</v>
      </c>
    </row>
    <row r="440" spans="1:23" x14ac:dyDescent="0.2">
      <c r="A440" s="1">
        <v>1347</v>
      </c>
      <c r="B440" s="12">
        <v>40359</v>
      </c>
      <c r="C440" s="14">
        <v>64000005</v>
      </c>
      <c r="D440" s="1" t="s">
        <v>465</v>
      </c>
      <c r="E440" s="1" t="s">
        <v>471</v>
      </c>
      <c r="F440" s="11">
        <v>2170.62</v>
      </c>
      <c r="G440" s="11">
        <v>0</v>
      </c>
      <c r="H440" s="26" t="str">
        <f>MID(Tabla_Gtos_Ingresos7[[#This Row],[Subcuenta]],1,4)</f>
        <v>6400</v>
      </c>
      <c r="I440" s="27">
        <f>VALUE(MID(Tabla_Gtos_Ingresos7[[#This Row],[4 digitos]],1,3))</f>
        <v>640</v>
      </c>
      <c r="J440" s="27">
        <f>VALUE(MID(Tabla_Gtos_Ingresos7[[#This Row],[3 digitos]],1,2))</f>
        <v>64</v>
      </c>
      <c r="K440" s="28" t="str">
        <f>VLOOKUP(Tabla_Gtos_Ingresos7[[#This Row],[3 digitos]],PGC_Gtos_e_Ingresos[],4,FALSE)</f>
        <v>6.a</v>
      </c>
      <c r="L440" s="30" t="str">
        <f>VLOOKUP(Tabla_Gtos_Ingresos7[[#This Row],[Grupo 1]],Tabla3[],4,FALSE)</f>
        <v>6. Gtos de Personal</v>
      </c>
      <c r="M440" s="30" t="str">
        <f>VLOOKUP(Tabla_Gtos_Ingresos7[[#This Row],[Grupo 1]],Tabla3[],5,FALSE)</f>
        <v>6.a Sueldos y Salarios</v>
      </c>
      <c r="N440" s="28" t="str">
        <f>VLOOKUP(Tabla_Gtos_Ingresos7[[#This Row],[Grupo 1]],Tabla3[],10,FALSE)</f>
        <v>G</v>
      </c>
      <c r="O440" s="28" t="str">
        <f>VLOOKUP(Tabla_Gtos_Ingresos7[[#This Row],[Grupo 1]],Tabla3[],6,FALSE)</f>
        <v>Explotación</v>
      </c>
      <c r="P440" s="28">
        <f>VLOOKUP(Tabla_Gtos_Ingresos7[[#This Row],[Grupo 1]],Tabla3[],2,FALSE)</f>
        <v>6</v>
      </c>
      <c r="Q440" s="29" t="str">
        <f>VLOOKUP(Tabla_Gtos_Ingresos7[[#This Row],[3 digitos]],PGC_Gtos_e_Ingresos[],2,FALSE)</f>
        <v xml:space="preserve"> Sueldos y salarios</v>
      </c>
      <c r="R440" s="30" t="str">
        <f>Tabla_Gtos_Ingresos7[[#This Row],[3 digitos]]&amp;"/"&amp;Tabla_Gtos_Ingresos7[[#This Row],[Nombre cuenta]]</f>
        <v>640/ Sueldos y salarios</v>
      </c>
      <c r="S440" s="30">
        <f>YEAR(Tabla_Gtos_Ingresos7[[#This Row],[Fecha]])</f>
        <v>2010</v>
      </c>
      <c r="T440" s="27">
        <f>MONTH(Tabla_Gtos_Ingresos7[[#This Row],[Fecha]])</f>
        <v>6</v>
      </c>
      <c r="U440" s="30">
        <f>ROUNDUP(MONTH(Tabla_Gtos_Ingresos7[[#This Row],[Fecha]])/3, 0)</f>
        <v>2</v>
      </c>
      <c r="V440" s="30">
        <f>(Tabla_Gtos_Ingresos7[[#This Row],[Factor]]*Tabla_Gtos_Ingresos7[[#This Row],[Haber]])+(Tabla_Gtos_Ingresos7[[#This Row],[Factor]]*Tabla_Gtos_Ingresos7[[#This Row],[Debe]])</f>
        <v>-2170.62</v>
      </c>
      <c r="W440" s="30">
        <f>VLOOKUP(Tabla_Gtos_Ingresos7[[#This Row],[3 digitos]],PGC_Gtos_e_Ingresos[],3,FALSE)</f>
        <v>-1</v>
      </c>
    </row>
    <row r="441" spans="1:23" x14ac:dyDescent="0.2">
      <c r="A441" s="1">
        <v>1344</v>
      </c>
      <c r="B441" s="12">
        <v>40359</v>
      </c>
      <c r="C441" s="14">
        <v>64000010</v>
      </c>
      <c r="D441" s="1" t="s">
        <v>392</v>
      </c>
      <c r="E441" s="1" t="s">
        <v>398</v>
      </c>
      <c r="F441" s="11">
        <v>1810.78</v>
      </c>
      <c r="G441" s="11">
        <v>0</v>
      </c>
      <c r="H441" s="26" t="str">
        <f>MID(Tabla_Gtos_Ingresos7[[#This Row],[Subcuenta]],1,4)</f>
        <v>6400</v>
      </c>
      <c r="I441" s="27">
        <f>VALUE(MID(Tabla_Gtos_Ingresos7[[#This Row],[4 digitos]],1,3))</f>
        <v>640</v>
      </c>
      <c r="J441" s="27">
        <f>VALUE(MID(Tabla_Gtos_Ingresos7[[#This Row],[3 digitos]],1,2))</f>
        <v>64</v>
      </c>
      <c r="K441" s="28" t="str">
        <f>VLOOKUP(Tabla_Gtos_Ingresos7[[#This Row],[3 digitos]],PGC_Gtos_e_Ingresos[],4,FALSE)</f>
        <v>6.a</v>
      </c>
      <c r="L441" s="30" t="str">
        <f>VLOOKUP(Tabla_Gtos_Ingresos7[[#This Row],[Grupo 1]],Tabla3[],4,FALSE)</f>
        <v>6. Gtos de Personal</v>
      </c>
      <c r="M441" s="30" t="str">
        <f>VLOOKUP(Tabla_Gtos_Ingresos7[[#This Row],[Grupo 1]],Tabla3[],5,FALSE)</f>
        <v>6.a Sueldos y Salarios</v>
      </c>
      <c r="N441" s="28" t="str">
        <f>VLOOKUP(Tabla_Gtos_Ingresos7[[#This Row],[Grupo 1]],Tabla3[],10,FALSE)</f>
        <v>G</v>
      </c>
      <c r="O441" s="28" t="str">
        <f>VLOOKUP(Tabla_Gtos_Ingresos7[[#This Row],[Grupo 1]],Tabla3[],6,FALSE)</f>
        <v>Explotación</v>
      </c>
      <c r="P441" s="28">
        <f>VLOOKUP(Tabla_Gtos_Ingresos7[[#This Row],[Grupo 1]],Tabla3[],2,FALSE)</f>
        <v>6</v>
      </c>
      <c r="Q441" s="29" t="str">
        <f>VLOOKUP(Tabla_Gtos_Ingresos7[[#This Row],[3 digitos]],PGC_Gtos_e_Ingresos[],2,FALSE)</f>
        <v xml:space="preserve"> Sueldos y salarios</v>
      </c>
      <c r="R441" s="30" t="str">
        <f>Tabla_Gtos_Ingresos7[[#This Row],[3 digitos]]&amp;"/"&amp;Tabla_Gtos_Ingresos7[[#This Row],[Nombre cuenta]]</f>
        <v>640/ Sueldos y salarios</v>
      </c>
      <c r="S441" s="30">
        <f>YEAR(Tabla_Gtos_Ingresos7[[#This Row],[Fecha]])</f>
        <v>2010</v>
      </c>
      <c r="T441" s="27">
        <f>MONTH(Tabla_Gtos_Ingresos7[[#This Row],[Fecha]])</f>
        <v>6</v>
      </c>
      <c r="U441" s="30">
        <f>ROUNDUP(MONTH(Tabla_Gtos_Ingresos7[[#This Row],[Fecha]])/3, 0)</f>
        <v>2</v>
      </c>
      <c r="V441" s="30">
        <f>(Tabla_Gtos_Ingresos7[[#This Row],[Factor]]*Tabla_Gtos_Ingresos7[[#This Row],[Haber]])+(Tabla_Gtos_Ingresos7[[#This Row],[Factor]]*Tabla_Gtos_Ingresos7[[#This Row],[Debe]])</f>
        <v>-1810.78</v>
      </c>
      <c r="W441" s="30">
        <f>VLOOKUP(Tabla_Gtos_Ingresos7[[#This Row],[3 digitos]],PGC_Gtos_e_Ingresos[],3,FALSE)</f>
        <v>-1</v>
      </c>
    </row>
    <row r="442" spans="1:23" x14ac:dyDescent="0.2">
      <c r="A442" s="1">
        <v>1350</v>
      </c>
      <c r="B442" s="12">
        <v>40359</v>
      </c>
      <c r="C442" s="14">
        <v>64000013</v>
      </c>
      <c r="D442" s="2" t="s">
        <v>571</v>
      </c>
      <c r="E442" s="1" t="s">
        <v>665</v>
      </c>
      <c r="F442" s="11">
        <v>1622.86</v>
      </c>
      <c r="G442" s="11">
        <v>0</v>
      </c>
      <c r="H442" s="26" t="str">
        <f>MID(Tabla_Gtos_Ingresos7[[#This Row],[Subcuenta]],1,4)</f>
        <v>6400</v>
      </c>
      <c r="I442" s="27">
        <f>VALUE(MID(Tabla_Gtos_Ingresos7[[#This Row],[4 digitos]],1,3))</f>
        <v>640</v>
      </c>
      <c r="J442" s="27">
        <f>VALUE(MID(Tabla_Gtos_Ingresos7[[#This Row],[3 digitos]],1,2))</f>
        <v>64</v>
      </c>
      <c r="K442" s="28" t="str">
        <f>VLOOKUP(Tabla_Gtos_Ingresos7[[#This Row],[3 digitos]],PGC_Gtos_e_Ingresos[],4,FALSE)</f>
        <v>6.a</v>
      </c>
      <c r="L442" s="30" t="str">
        <f>VLOOKUP(Tabla_Gtos_Ingresos7[[#This Row],[Grupo 1]],Tabla3[],4,FALSE)</f>
        <v>6. Gtos de Personal</v>
      </c>
      <c r="M442" s="30" t="str">
        <f>VLOOKUP(Tabla_Gtos_Ingresos7[[#This Row],[Grupo 1]],Tabla3[],5,FALSE)</f>
        <v>6.a Sueldos y Salarios</v>
      </c>
      <c r="N442" s="28" t="str">
        <f>VLOOKUP(Tabla_Gtos_Ingresos7[[#This Row],[Grupo 1]],Tabla3[],10,FALSE)</f>
        <v>G</v>
      </c>
      <c r="O442" s="28" t="str">
        <f>VLOOKUP(Tabla_Gtos_Ingresos7[[#This Row],[Grupo 1]],Tabla3[],6,FALSE)</f>
        <v>Explotación</v>
      </c>
      <c r="P442" s="28">
        <f>VLOOKUP(Tabla_Gtos_Ingresos7[[#This Row],[Grupo 1]],Tabla3[],2,FALSE)</f>
        <v>6</v>
      </c>
      <c r="Q442" s="29" t="str">
        <f>VLOOKUP(Tabla_Gtos_Ingresos7[[#This Row],[3 digitos]],PGC_Gtos_e_Ingresos[],2,FALSE)</f>
        <v xml:space="preserve"> Sueldos y salarios</v>
      </c>
      <c r="R442" s="30" t="str">
        <f>Tabla_Gtos_Ingresos7[[#This Row],[3 digitos]]&amp;"/"&amp;Tabla_Gtos_Ingresos7[[#This Row],[Nombre cuenta]]</f>
        <v>640/ Sueldos y salarios</v>
      </c>
      <c r="S442" s="30">
        <f>YEAR(Tabla_Gtos_Ingresos7[[#This Row],[Fecha]])</f>
        <v>2010</v>
      </c>
      <c r="T442" s="27">
        <f>MONTH(Tabla_Gtos_Ingresos7[[#This Row],[Fecha]])</f>
        <v>6</v>
      </c>
      <c r="U442" s="30">
        <f>ROUNDUP(MONTH(Tabla_Gtos_Ingresos7[[#This Row],[Fecha]])/3, 0)</f>
        <v>2</v>
      </c>
      <c r="V442" s="30">
        <f>(Tabla_Gtos_Ingresos7[[#This Row],[Factor]]*Tabla_Gtos_Ingresos7[[#This Row],[Haber]])+(Tabla_Gtos_Ingresos7[[#This Row],[Factor]]*Tabla_Gtos_Ingresos7[[#This Row],[Debe]])</f>
        <v>-1622.86</v>
      </c>
      <c r="W442" s="30">
        <f>VLOOKUP(Tabla_Gtos_Ingresos7[[#This Row],[3 digitos]],PGC_Gtos_e_Ingresos[],3,FALSE)</f>
        <v>-1</v>
      </c>
    </row>
    <row r="443" spans="1:23" x14ac:dyDescent="0.2">
      <c r="A443" s="1">
        <v>1364</v>
      </c>
      <c r="B443" s="12">
        <v>40359</v>
      </c>
      <c r="C443" s="14">
        <v>64000014</v>
      </c>
      <c r="D443" s="2" t="s">
        <v>571</v>
      </c>
      <c r="E443" s="1" t="s">
        <v>666</v>
      </c>
      <c r="F443" s="11">
        <v>1067.54</v>
      </c>
      <c r="G443" s="11">
        <v>0</v>
      </c>
      <c r="H443" s="26" t="str">
        <f>MID(Tabla_Gtos_Ingresos7[[#This Row],[Subcuenta]],1,4)</f>
        <v>6400</v>
      </c>
      <c r="I443" s="27">
        <f>VALUE(MID(Tabla_Gtos_Ingresos7[[#This Row],[4 digitos]],1,3))</f>
        <v>640</v>
      </c>
      <c r="J443" s="27">
        <f>VALUE(MID(Tabla_Gtos_Ingresos7[[#This Row],[3 digitos]],1,2))</f>
        <v>64</v>
      </c>
      <c r="K443" s="28" t="str">
        <f>VLOOKUP(Tabla_Gtos_Ingresos7[[#This Row],[3 digitos]],PGC_Gtos_e_Ingresos[],4,FALSE)</f>
        <v>6.a</v>
      </c>
      <c r="L443" s="30" t="str">
        <f>VLOOKUP(Tabla_Gtos_Ingresos7[[#This Row],[Grupo 1]],Tabla3[],4,FALSE)</f>
        <v>6. Gtos de Personal</v>
      </c>
      <c r="M443" s="30" t="str">
        <f>VLOOKUP(Tabla_Gtos_Ingresos7[[#This Row],[Grupo 1]],Tabla3[],5,FALSE)</f>
        <v>6.a Sueldos y Salarios</v>
      </c>
      <c r="N443" s="28" t="str">
        <f>VLOOKUP(Tabla_Gtos_Ingresos7[[#This Row],[Grupo 1]],Tabla3[],10,FALSE)</f>
        <v>G</v>
      </c>
      <c r="O443" s="28" t="str">
        <f>VLOOKUP(Tabla_Gtos_Ingresos7[[#This Row],[Grupo 1]],Tabla3[],6,FALSE)</f>
        <v>Explotación</v>
      </c>
      <c r="P443" s="28">
        <f>VLOOKUP(Tabla_Gtos_Ingresos7[[#This Row],[Grupo 1]],Tabla3[],2,FALSE)</f>
        <v>6</v>
      </c>
      <c r="Q443" s="29" t="str">
        <f>VLOOKUP(Tabla_Gtos_Ingresos7[[#This Row],[3 digitos]],PGC_Gtos_e_Ingresos[],2,FALSE)</f>
        <v xml:space="preserve"> Sueldos y salarios</v>
      </c>
      <c r="R443" s="30" t="str">
        <f>Tabla_Gtos_Ingresos7[[#This Row],[3 digitos]]&amp;"/"&amp;Tabla_Gtos_Ingresos7[[#This Row],[Nombre cuenta]]</f>
        <v>640/ Sueldos y salarios</v>
      </c>
      <c r="S443" s="30">
        <f>YEAR(Tabla_Gtos_Ingresos7[[#This Row],[Fecha]])</f>
        <v>2010</v>
      </c>
      <c r="T443" s="27">
        <f>MONTH(Tabla_Gtos_Ingresos7[[#This Row],[Fecha]])</f>
        <v>6</v>
      </c>
      <c r="U443" s="30">
        <f>ROUNDUP(MONTH(Tabla_Gtos_Ingresos7[[#This Row],[Fecha]])/3, 0)</f>
        <v>2</v>
      </c>
      <c r="V443" s="30">
        <f>(Tabla_Gtos_Ingresos7[[#This Row],[Factor]]*Tabla_Gtos_Ingresos7[[#This Row],[Haber]])+(Tabla_Gtos_Ingresos7[[#This Row],[Factor]]*Tabla_Gtos_Ingresos7[[#This Row],[Debe]])</f>
        <v>-1067.54</v>
      </c>
      <c r="W443" s="30">
        <f>VLOOKUP(Tabla_Gtos_Ingresos7[[#This Row],[3 digitos]],PGC_Gtos_e_Ingresos[],3,FALSE)</f>
        <v>-1</v>
      </c>
    </row>
    <row r="444" spans="1:23" x14ac:dyDescent="0.2">
      <c r="A444" s="1">
        <v>1348</v>
      </c>
      <c r="B444" s="12">
        <v>40359</v>
      </c>
      <c r="C444" s="14">
        <v>64000015</v>
      </c>
      <c r="D444" s="1" t="s">
        <v>481</v>
      </c>
      <c r="E444" s="1" t="s">
        <v>485</v>
      </c>
      <c r="F444" s="11">
        <v>1512.86</v>
      </c>
      <c r="G444" s="11">
        <v>0</v>
      </c>
      <c r="H444" s="26" t="str">
        <f>MID(Tabla_Gtos_Ingresos7[[#This Row],[Subcuenta]],1,4)</f>
        <v>6400</v>
      </c>
      <c r="I444" s="27">
        <f>VALUE(MID(Tabla_Gtos_Ingresos7[[#This Row],[4 digitos]],1,3))</f>
        <v>640</v>
      </c>
      <c r="J444" s="27">
        <f>VALUE(MID(Tabla_Gtos_Ingresos7[[#This Row],[3 digitos]],1,2))</f>
        <v>64</v>
      </c>
      <c r="K444" s="28" t="str">
        <f>VLOOKUP(Tabla_Gtos_Ingresos7[[#This Row],[3 digitos]],PGC_Gtos_e_Ingresos[],4,FALSE)</f>
        <v>6.a</v>
      </c>
      <c r="L444" s="30" t="str">
        <f>VLOOKUP(Tabla_Gtos_Ingresos7[[#This Row],[Grupo 1]],Tabla3[],4,FALSE)</f>
        <v>6. Gtos de Personal</v>
      </c>
      <c r="M444" s="30" t="str">
        <f>VLOOKUP(Tabla_Gtos_Ingresos7[[#This Row],[Grupo 1]],Tabla3[],5,FALSE)</f>
        <v>6.a Sueldos y Salarios</v>
      </c>
      <c r="N444" s="28" t="str">
        <f>VLOOKUP(Tabla_Gtos_Ingresos7[[#This Row],[Grupo 1]],Tabla3[],10,FALSE)</f>
        <v>G</v>
      </c>
      <c r="O444" s="28" t="str">
        <f>VLOOKUP(Tabla_Gtos_Ingresos7[[#This Row],[Grupo 1]],Tabla3[],6,FALSE)</f>
        <v>Explotación</v>
      </c>
      <c r="P444" s="28">
        <f>VLOOKUP(Tabla_Gtos_Ingresos7[[#This Row],[Grupo 1]],Tabla3[],2,FALSE)</f>
        <v>6</v>
      </c>
      <c r="Q444" s="29" t="str">
        <f>VLOOKUP(Tabla_Gtos_Ingresos7[[#This Row],[3 digitos]],PGC_Gtos_e_Ingresos[],2,FALSE)</f>
        <v xml:space="preserve"> Sueldos y salarios</v>
      </c>
      <c r="R444" s="30" t="str">
        <f>Tabla_Gtos_Ingresos7[[#This Row],[3 digitos]]&amp;"/"&amp;Tabla_Gtos_Ingresos7[[#This Row],[Nombre cuenta]]</f>
        <v>640/ Sueldos y salarios</v>
      </c>
      <c r="S444" s="30">
        <f>YEAR(Tabla_Gtos_Ingresos7[[#This Row],[Fecha]])</f>
        <v>2010</v>
      </c>
      <c r="T444" s="27">
        <f>MONTH(Tabla_Gtos_Ingresos7[[#This Row],[Fecha]])</f>
        <v>6</v>
      </c>
      <c r="U444" s="30">
        <f>ROUNDUP(MONTH(Tabla_Gtos_Ingresos7[[#This Row],[Fecha]])/3, 0)</f>
        <v>2</v>
      </c>
      <c r="V444" s="30">
        <f>(Tabla_Gtos_Ingresos7[[#This Row],[Factor]]*Tabla_Gtos_Ingresos7[[#This Row],[Haber]])+(Tabla_Gtos_Ingresos7[[#This Row],[Factor]]*Tabla_Gtos_Ingresos7[[#This Row],[Debe]])</f>
        <v>-1512.86</v>
      </c>
      <c r="W444" s="30">
        <f>VLOOKUP(Tabla_Gtos_Ingresos7[[#This Row],[3 digitos]],PGC_Gtos_e_Ingresos[],3,FALSE)</f>
        <v>-1</v>
      </c>
    </row>
    <row r="445" spans="1:23" x14ac:dyDescent="0.2">
      <c r="A445" s="1">
        <v>1363</v>
      </c>
      <c r="B445" s="12">
        <v>40359</v>
      </c>
      <c r="C445" s="14">
        <v>64000016</v>
      </c>
      <c r="D445" s="1" t="s">
        <v>481</v>
      </c>
      <c r="E445" s="1" t="s">
        <v>486</v>
      </c>
      <c r="F445" s="11">
        <v>548.35</v>
      </c>
      <c r="G445" s="11">
        <v>0</v>
      </c>
      <c r="H445" s="26" t="str">
        <f>MID(Tabla_Gtos_Ingresos7[[#This Row],[Subcuenta]],1,4)</f>
        <v>6400</v>
      </c>
      <c r="I445" s="27">
        <f>VALUE(MID(Tabla_Gtos_Ingresos7[[#This Row],[4 digitos]],1,3))</f>
        <v>640</v>
      </c>
      <c r="J445" s="27">
        <f>VALUE(MID(Tabla_Gtos_Ingresos7[[#This Row],[3 digitos]],1,2))</f>
        <v>64</v>
      </c>
      <c r="K445" s="28" t="str">
        <f>VLOOKUP(Tabla_Gtos_Ingresos7[[#This Row],[3 digitos]],PGC_Gtos_e_Ingresos[],4,FALSE)</f>
        <v>6.a</v>
      </c>
      <c r="L445" s="30" t="str">
        <f>VLOOKUP(Tabla_Gtos_Ingresos7[[#This Row],[Grupo 1]],Tabla3[],4,FALSE)</f>
        <v>6. Gtos de Personal</v>
      </c>
      <c r="M445" s="30" t="str">
        <f>VLOOKUP(Tabla_Gtos_Ingresos7[[#This Row],[Grupo 1]],Tabla3[],5,FALSE)</f>
        <v>6.a Sueldos y Salarios</v>
      </c>
      <c r="N445" s="28" t="str">
        <f>VLOOKUP(Tabla_Gtos_Ingresos7[[#This Row],[Grupo 1]],Tabla3[],10,FALSE)</f>
        <v>G</v>
      </c>
      <c r="O445" s="28" t="str">
        <f>VLOOKUP(Tabla_Gtos_Ingresos7[[#This Row],[Grupo 1]],Tabla3[],6,FALSE)</f>
        <v>Explotación</v>
      </c>
      <c r="P445" s="28">
        <f>VLOOKUP(Tabla_Gtos_Ingresos7[[#This Row],[Grupo 1]],Tabla3[],2,FALSE)</f>
        <v>6</v>
      </c>
      <c r="Q445" s="29" t="str">
        <f>VLOOKUP(Tabla_Gtos_Ingresos7[[#This Row],[3 digitos]],PGC_Gtos_e_Ingresos[],2,FALSE)</f>
        <v xml:space="preserve"> Sueldos y salarios</v>
      </c>
      <c r="R445" s="30" t="str">
        <f>Tabla_Gtos_Ingresos7[[#This Row],[3 digitos]]&amp;"/"&amp;Tabla_Gtos_Ingresos7[[#This Row],[Nombre cuenta]]</f>
        <v>640/ Sueldos y salarios</v>
      </c>
      <c r="S445" s="30">
        <f>YEAR(Tabla_Gtos_Ingresos7[[#This Row],[Fecha]])</f>
        <v>2010</v>
      </c>
      <c r="T445" s="27">
        <f>MONTH(Tabla_Gtos_Ingresos7[[#This Row],[Fecha]])</f>
        <v>6</v>
      </c>
      <c r="U445" s="30">
        <f>ROUNDUP(MONTH(Tabla_Gtos_Ingresos7[[#This Row],[Fecha]])/3, 0)</f>
        <v>2</v>
      </c>
      <c r="V445" s="30">
        <f>(Tabla_Gtos_Ingresos7[[#This Row],[Factor]]*Tabla_Gtos_Ingresos7[[#This Row],[Haber]])+(Tabla_Gtos_Ingresos7[[#This Row],[Factor]]*Tabla_Gtos_Ingresos7[[#This Row],[Debe]])</f>
        <v>-548.35</v>
      </c>
      <c r="W445" s="30">
        <f>VLOOKUP(Tabla_Gtos_Ingresos7[[#This Row],[3 digitos]],PGC_Gtos_e_Ingresos[],3,FALSE)</f>
        <v>-1</v>
      </c>
    </row>
    <row r="446" spans="1:23" x14ac:dyDescent="0.2">
      <c r="A446" s="1">
        <v>1349</v>
      </c>
      <c r="B446" s="12">
        <v>40359</v>
      </c>
      <c r="C446" s="14">
        <v>64000016</v>
      </c>
      <c r="D446" s="2" t="s">
        <v>526</v>
      </c>
      <c r="E446" s="2" t="s">
        <v>528</v>
      </c>
      <c r="F446" s="11">
        <v>1354.19</v>
      </c>
      <c r="G446" s="11">
        <v>0</v>
      </c>
      <c r="H446" s="26" t="str">
        <f>MID(Tabla_Gtos_Ingresos7[[#This Row],[Subcuenta]],1,4)</f>
        <v>6400</v>
      </c>
      <c r="I446" s="27">
        <f>VALUE(MID(Tabla_Gtos_Ingresos7[[#This Row],[4 digitos]],1,3))</f>
        <v>640</v>
      </c>
      <c r="J446" s="27">
        <f>VALUE(MID(Tabla_Gtos_Ingresos7[[#This Row],[3 digitos]],1,2))</f>
        <v>64</v>
      </c>
      <c r="K446" s="28" t="str">
        <f>VLOOKUP(Tabla_Gtos_Ingresos7[[#This Row],[3 digitos]],PGC_Gtos_e_Ingresos[],4,FALSE)</f>
        <v>6.a</v>
      </c>
      <c r="L446" s="30" t="str">
        <f>VLOOKUP(Tabla_Gtos_Ingresos7[[#This Row],[Grupo 1]],Tabla3[],4,FALSE)</f>
        <v>6. Gtos de Personal</v>
      </c>
      <c r="M446" s="30" t="str">
        <f>VLOOKUP(Tabla_Gtos_Ingresos7[[#This Row],[Grupo 1]],Tabla3[],5,FALSE)</f>
        <v>6.a Sueldos y Salarios</v>
      </c>
      <c r="N446" s="28" t="str">
        <f>VLOOKUP(Tabla_Gtos_Ingresos7[[#This Row],[Grupo 1]],Tabla3[],10,FALSE)</f>
        <v>G</v>
      </c>
      <c r="O446" s="28" t="str">
        <f>VLOOKUP(Tabla_Gtos_Ingresos7[[#This Row],[Grupo 1]],Tabla3[],6,FALSE)</f>
        <v>Explotación</v>
      </c>
      <c r="P446" s="28">
        <f>VLOOKUP(Tabla_Gtos_Ingresos7[[#This Row],[Grupo 1]],Tabla3[],2,FALSE)</f>
        <v>6</v>
      </c>
      <c r="Q446" s="29" t="str">
        <f>VLOOKUP(Tabla_Gtos_Ingresos7[[#This Row],[3 digitos]],PGC_Gtos_e_Ingresos[],2,FALSE)</f>
        <v xml:space="preserve"> Sueldos y salarios</v>
      </c>
      <c r="R446" s="30" t="str">
        <f>Tabla_Gtos_Ingresos7[[#This Row],[3 digitos]]&amp;"/"&amp;Tabla_Gtos_Ingresos7[[#This Row],[Nombre cuenta]]</f>
        <v>640/ Sueldos y salarios</v>
      </c>
      <c r="S446" s="30">
        <f>YEAR(Tabla_Gtos_Ingresos7[[#This Row],[Fecha]])</f>
        <v>2010</v>
      </c>
      <c r="T446" s="27">
        <f>MONTH(Tabla_Gtos_Ingresos7[[#This Row],[Fecha]])</f>
        <v>6</v>
      </c>
      <c r="U446" s="30">
        <f>ROUNDUP(MONTH(Tabla_Gtos_Ingresos7[[#This Row],[Fecha]])/3, 0)</f>
        <v>2</v>
      </c>
      <c r="V446" s="30">
        <f>(Tabla_Gtos_Ingresos7[[#This Row],[Factor]]*Tabla_Gtos_Ingresos7[[#This Row],[Haber]])+(Tabla_Gtos_Ingresos7[[#This Row],[Factor]]*Tabla_Gtos_Ingresos7[[#This Row],[Debe]])</f>
        <v>-1354.19</v>
      </c>
      <c r="W446" s="30">
        <f>VLOOKUP(Tabla_Gtos_Ingresos7[[#This Row],[3 digitos]],PGC_Gtos_e_Ingresos[],3,FALSE)</f>
        <v>-1</v>
      </c>
    </row>
    <row r="447" spans="1:23" x14ac:dyDescent="0.2">
      <c r="A447" s="1">
        <v>1379</v>
      </c>
      <c r="B447" s="12">
        <v>40359</v>
      </c>
      <c r="C447" s="14">
        <v>64000017</v>
      </c>
      <c r="D447" s="2" t="s">
        <v>526</v>
      </c>
      <c r="E447" s="1" t="s">
        <v>529</v>
      </c>
      <c r="F447" s="11">
        <v>245.01</v>
      </c>
      <c r="G447" s="11">
        <v>0</v>
      </c>
      <c r="H447" s="26" t="str">
        <f>MID(Tabla_Gtos_Ingresos7[[#This Row],[Subcuenta]],1,4)</f>
        <v>6400</v>
      </c>
      <c r="I447" s="27">
        <f>VALUE(MID(Tabla_Gtos_Ingresos7[[#This Row],[4 digitos]],1,3))</f>
        <v>640</v>
      </c>
      <c r="J447" s="27">
        <f>VALUE(MID(Tabla_Gtos_Ingresos7[[#This Row],[3 digitos]],1,2))</f>
        <v>64</v>
      </c>
      <c r="K447" s="28" t="str">
        <f>VLOOKUP(Tabla_Gtos_Ingresos7[[#This Row],[3 digitos]],PGC_Gtos_e_Ingresos[],4,FALSE)</f>
        <v>6.a</v>
      </c>
      <c r="L447" s="30" t="str">
        <f>VLOOKUP(Tabla_Gtos_Ingresos7[[#This Row],[Grupo 1]],Tabla3[],4,FALSE)</f>
        <v>6. Gtos de Personal</v>
      </c>
      <c r="M447" s="30" t="str">
        <f>VLOOKUP(Tabla_Gtos_Ingresos7[[#This Row],[Grupo 1]],Tabla3[],5,FALSE)</f>
        <v>6.a Sueldos y Salarios</v>
      </c>
      <c r="N447" s="28" t="str">
        <f>VLOOKUP(Tabla_Gtos_Ingresos7[[#This Row],[Grupo 1]],Tabla3[],10,FALSE)</f>
        <v>G</v>
      </c>
      <c r="O447" s="28" t="str">
        <f>VLOOKUP(Tabla_Gtos_Ingresos7[[#This Row],[Grupo 1]],Tabla3[],6,FALSE)</f>
        <v>Explotación</v>
      </c>
      <c r="P447" s="28">
        <f>VLOOKUP(Tabla_Gtos_Ingresos7[[#This Row],[Grupo 1]],Tabla3[],2,FALSE)</f>
        <v>6</v>
      </c>
      <c r="Q447" s="29" t="str">
        <f>VLOOKUP(Tabla_Gtos_Ingresos7[[#This Row],[3 digitos]],PGC_Gtos_e_Ingresos[],2,FALSE)</f>
        <v xml:space="preserve"> Sueldos y salarios</v>
      </c>
      <c r="R447" s="30" t="str">
        <f>Tabla_Gtos_Ingresos7[[#This Row],[3 digitos]]&amp;"/"&amp;Tabla_Gtos_Ingresos7[[#This Row],[Nombre cuenta]]</f>
        <v>640/ Sueldos y salarios</v>
      </c>
      <c r="S447" s="30">
        <f>YEAR(Tabla_Gtos_Ingresos7[[#This Row],[Fecha]])</f>
        <v>2010</v>
      </c>
      <c r="T447" s="27">
        <f>MONTH(Tabla_Gtos_Ingresos7[[#This Row],[Fecha]])</f>
        <v>6</v>
      </c>
      <c r="U447" s="30">
        <f>ROUNDUP(MONTH(Tabla_Gtos_Ingresos7[[#This Row],[Fecha]])/3, 0)</f>
        <v>2</v>
      </c>
      <c r="V447" s="30">
        <f>(Tabla_Gtos_Ingresos7[[#This Row],[Factor]]*Tabla_Gtos_Ingresos7[[#This Row],[Haber]])+(Tabla_Gtos_Ingresos7[[#This Row],[Factor]]*Tabla_Gtos_Ingresos7[[#This Row],[Debe]])</f>
        <v>-245.01</v>
      </c>
      <c r="W447" s="30">
        <f>VLOOKUP(Tabla_Gtos_Ingresos7[[#This Row],[3 digitos]],PGC_Gtos_e_Ingresos[],3,FALSE)</f>
        <v>-1</v>
      </c>
    </row>
    <row r="448" spans="1:23" x14ac:dyDescent="0.2">
      <c r="A448" s="1">
        <v>1639</v>
      </c>
      <c r="B448" s="12">
        <v>40389</v>
      </c>
      <c r="C448" s="14">
        <v>77800000</v>
      </c>
      <c r="D448" s="1" t="s">
        <v>59</v>
      </c>
      <c r="E448" s="1" t="s">
        <v>61</v>
      </c>
      <c r="F448" s="11">
        <v>0</v>
      </c>
      <c r="G448" s="11">
        <v>179.05</v>
      </c>
      <c r="H448" s="26" t="str">
        <f>MID(Tabla_Gtos_Ingresos7[[#This Row],[Subcuenta]],1,4)</f>
        <v>7780</v>
      </c>
      <c r="I448" s="27">
        <f>VALUE(MID(Tabla_Gtos_Ingresos7[[#This Row],[4 digitos]],1,3))</f>
        <v>778</v>
      </c>
      <c r="J448" s="27">
        <f>VALUE(MID(Tabla_Gtos_Ingresos7[[#This Row],[3 digitos]],1,2))</f>
        <v>77</v>
      </c>
      <c r="K448" s="28" t="str">
        <f>VLOOKUP(Tabla_Gtos_Ingresos7[[#This Row],[3 digitos]],PGC_Gtos_e_Ingresos[],4,FALSE)</f>
        <v>13.</v>
      </c>
      <c r="L448" s="30" t="str">
        <f>VLOOKUP(Tabla_Gtos_Ingresos7[[#This Row],[Grupo 1]],Tabla3[],4,FALSE)</f>
        <v>13. Otros Resultados</v>
      </c>
      <c r="M448" s="30" t="str">
        <f>VLOOKUP(Tabla_Gtos_Ingresos7[[#This Row],[Grupo 1]],Tabla3[],5,FALSE)</f>
        <v>13. Otros Resultados</v>
      </c>
      <c r="N448" s="28" t="str">
        <f>VLOOKUP(Tabla_Gtos_Ingresos7[[#This Row],[Grupo 1]],Tabla3[],10,FALSE)</f>
        <v>G</v>
      </c>
      <c r="O448" s="28" t="str">
        <f>VLOOKUP(Tabla_Gtos_Ingresos7[[#This Row],[Grupo 1]],Tabla3[],6,FALSE)</f>
        <v>Explotación</v>
      </c>
      <c r="P448" s="28">
        <f>VLOOKUP(Tabla_Gtos_Ingresos7[[#This Row],[Grupo 1]],Tabla3[],2,FALSE)</f>
        <v>13</v>
      </c>
      <c r="Q448" s="29" t="str">
        <f>VLOOKUP(Tabla_Gtos_Ingresos7[[#This Row],[3 digitos]],PGC_Gtos_e_Ingresos[],2,FALSE)</f>
        <v xml:space="preserve"> Ingresos excepcionales.</v>
      </c>
      <c r="R448" s="30" t="str">
        <f>Tabla_Gtos_Ingresos7[[#This Row],[3 digitos]]&amp;"/"&amp;Tabla_Gtos_Ingresos7[[#This Row],[Nombre cuenta]]</f>
        <v>778/ Ingresos excepcionales.</v>
      </c>
      <c r="S448" s="30">
        <f>YEAR(Tabla_Gtos_Ingresos7[[#This Row],[Fecha]])</f>
        <v>2010</v>
      </c>
      <c r="T448" s="27">
        <f>MONTH(Tabla_Gtos_Ingresos7[[#This Row],[Fecha]])</f>
        <v>7</v>
      </c>
      <c r="U448" s="30">
        <f>ROUNDUP(MONTH(Tabla_Gtos_Ingresos7[[#This Row],[Fecha]])/3, 0)</f>
        <v>3</v>
      </c>
      <c r="V448" s="30">
        <f>(Tabla_Gtos_Ingresos7[[#This Row],[Factor]]*Tabla_Gtos_Ingresos7[[#This Row],[Haber]])+(Tabla_Gtos_Ingresos7[[#This Row],[Factor]]*Tabla_Gtos_Ingresos7[[#This Row],[Debe]])</f>
        <v>179.05</v>
      </c>
      <c r="W448" s="30">
        <f>VLOOKUP(Tabla_Gtos_Ingresos7[[#This Row],[3 digitos]],PGC_Gtos_e_Ingresos[],3,FALSE)</f>
        <v>1</v>
      </c>
    </row>
    <row r="449" spans="1:23" x14ac:dyDescent="0.2">
      <c r="A449" s="1">
        <v>2200</v>
      </c>
      <c r="B449" s="12">
        <v>40451</v>
      </c>
      <c r="C449" s="13">
        <v>60200012</v>
      </c>
      <c r="D449" s="9" t="s">
        <v>8</v>
      </c>
      <c r="E449" s="1" t="s">
        <v>288</v>
      </c>
      <c r="F449" s="11">
        <v>937</v>
      </c>
      <c r="G449" s="11">
        <v>0</v>
      </c>
      <c r="H449" s="26" t="str">
        <f>MID(Tabla_Gtos_Ingresos7[[#This Row],[Subcuenta]],1,4)</f>
        <v>6020</v>
      </c>
      <c r="I449" s="27">
        <f>VALUE(MID(Tabla_Gtos_Ingresos7[[#This Row],[4 digitos]],1,3))</f>
        <v>602</v>
      </c>
      <c r="J449" s="27">
        <f>VALUE(MID(Tabla_Gtos_Ingresos7[[#This Row],[3 digitos]],1,2))</f>
        <v>60</v>
      </c>
      <c r="K449" s="28" t="str">
        <f>VLOOKUP(Tabla_Gtos_Ingresos7[[#This Row],[3 digitos]],PGC_Gtos_e_Ingresos[],4,FALSE)</f>
        <v>4.b</v>
      </c>
      <c r="L449" s="30" t="str">
        <f>VLOOKUP(Tabla_Gtos_Ingresos7[[#This Row],[Grupo 1]],Tabla3[],4,FALSE)</f>
        <v>4. Aprovisionamientos</v>
      </c>
      <c r="M449" s="30" t="str">
        <f>VLOOKUP(Tabla_Gtos_Ingresos7[[#This Row],[Grupo 1]],Tabla3[],5,FALSE)</f>
        <v>4.b Consumos MP y otros</v>
      </c>
      <c r="N449" s="28" t="str">
        <f>VLOOKUP(Tabla_Gtos_Ingresos7[[#This Row],[Grupo 1]],Tabla3[],10,FALSE)</f>
        <v>G</v>
      </c>
      <c r="O449" s="28" t="str">
        <f>VLOOKUP(Tabla_Gtos_Ingresos7[[#This Row],[Grupo 1]],Tabla3[],6,FALSE)</f>
        <v>Explotación</v>
      </c>
      <c r="P449" s="28">
        <f>VLOOKUP(Tabla_Gtos_Ingresos7[[#This Row],[Grupo 1]],Tabla3[],2,FALSE)</f>
        <v>4</v>
      </c>
      <c r="Q449" s="29" t="str">
        <f>VLOOKUP(Tabla_Gtos_Ingresos7[[#This Row],[3 digitos]],PGC_Gtos_e_Ingresos[],2,FALSE)</f>
        <v xml:space="preserve"> Compras de otros aprovisionamientos</v>
      </c>
      <c r="R449" s="30" t="str">
        <f>Tabla_Gtos_Ingresos7[[#This Row],[3 digitos]]&amp;"/"&amp;Tabla_Gtos_Ingresos7[[#This Row],[Nombre cuenta]]</f>
        <v>602/ Compras de otros aprovisionamientos</v>
      </c>
      <c r="S449" s="30">
        <f>YEAR(Tabla_Gtos_Ingresos7[[#This Row],[Fecha]])</f>
        <v>2010</v>
      </c>
      <c r="T449" s="27">
        <f>MONTH(Tabla_Gtos_Ingresos7[[#This Row],[Fecha]])</f>
        <v>9</v>
      </c>
      <c r="U449" s="30">
        <f>ROUNDUP(MONTH(Tabla_Gtos_Ingresos7[[#This Row],[Fecha]])/3, 0)</f>
        <v>3</v>
      </c>
      <c r="V449" s="30">
        <f>(Tabla_Gtos_Ingresos7[[#This Row],[Factor]]*Tabla_Gtos_Ingresos7[[#This Row],[Haber]])+(Tabla_Gtos_Ingresos7[[#This Row],[Factor]]*Tabla_Gtos_Ingresos7[[#This Row],[Debe]])</f>
        <v>-937</v>
      </c>
      <c r="W449" s="30">
        <f>VLOOKUP(Tabla_Gtos_Ingresos7[[#This Row],[3 digitos]],PGC_Gtos_e_Ingresos[],3,FALSE)</f>
        <v>-1</v>
      </c>
    </row>
    <row r="450" spans="1:23" x14ac:dyDescent="0.2">
      <c r="A450" s="1">
        <v>2176</v>
      </c>
      <c r="B450" s="12">
        <v>40451</v>
      </c>
      <c r="C450" s="13">
        <v>60600004</v>
      </c>
      <c r="D450" s="9" t="s">
        <v>10</v>
      </c>
      <c r="E450" s="1" t="s">
        <v>260</v>
      </c>
      <c r="F450" s="11">
        <v>0</v>
      </c>
      <c r="G450" s="11">
        <v>1452.77</v>
      </c>
      <c r="H450" s="26" t="str">
        <f>MID(Tabla_Gtos_Ingresos7[[#This Row],[Subcuenta]],1,4)</f>
        <v>6060</v>
      </c>
      <c r="I450" s="27">
        <f>VALUE(MID(Tabla_Gtos_Ingresos7[[#This Row],[4 digitos]],1,3))</f>
        <v>606</v>
      </c>
      <c r="J450" s="27">
        <f>VALUE(MID(Tabla_Gtos_Ingresos7[[#This Row],[3 digitos]],1,2))</f>
        <v>60</v>
      </c>
      <c r="K450" s="28" t="str">
        <f>VLOOKUP(Tabla_Gtos_Ingresos7[[#This Row],[3 digitos]],PGC_Gtos_e_Ingresos[],4,FALSE)</f>
        <v>4.a</v>
      </c>
      <c r="L450" s="30" t="str">
        <f>VLOOKUP(Tabla_Gtos_Ingresos7[[#This Row],[Grupo 1]],Tabla3[],4,FALSE)</f>
        <v>4. Aprovisionamientos</v>
      </c>
      <c r="M450" s="30" t="str">
        <f>VLOOKUP(Tabla_Gtos_Ingresos7[[#This Row],[Grupo 1]],Tabla3[],5,FALSE)</f>
        <v>4.a Consumos de Mercaderias</v>
      </c>
      <c r="N450" s="28" t="str">
        <f>VLOOKUP(Tabla_Gtos_Ingresos7[[#This Row],[Grupo 1]],Tabla3[],10,FALSE)</f>
        <v>G</v>
      </c>
      <c r="O450" s="28" t="str">
        <f>VLOOKUP(Tabla_Gtos_Ingresos7[[#This Row],[Grupo 1]],Tabla3[],6,FALSE)</f>
        <v>Explotación</v>
      </c>
      <c r="P450" s="28">
        <f>VLOOKUP(Tabla_Gtos_Ingresos7[[#This Row],[Grupo 1]],Tabla3[],2,FALSE)</f>
        <v>4</v>
      </c>
      <c r="Q450" s="29" t="str">
        <f>VLOOKUP(Tabla_Gtos_Ingresos7[[#This Row],[3 digitos]],PGC_Gtos_e_Ingresos[],2,FALSE)</f>
        <v xml:space="preserve"> Descuentos sobre compras por pronto pago</v>
      </c>
      <c r="R450" s="30" t="str">
        <f>Tabla_Gtos_Ingresos7[[#This Row],[3 digitos]]&amp;"/"&amp;Tabla_Gtos_Ingresos7[[#This Row],[Nombre cuenta]]</f>
        <v>606/ Descuentos sobre compras por pronto pago</v>
      </c>
      <c r="S450" s="30">
        <f>YEAR(Tabla_Gtos_Ingresos7[[#This Row],[Fecha]])</f>
        <v>2010</v>
      </c>
      <c r="T450" s="27">
        <f>MONTH(Tabla_Gtos_Ingresos7[[#This Row],[Fecha]])</f>
        <v>9</v>
      </c>
      <c r="U450" s="30">
        <f>ROUNDUP(MONTH(Tabla_Gtos_Ingresos7[[#This Row],[Fecha]])/3, 0)</f>
        <v>3</v>
      </c>
      <c r="V450" s="30">
        <f>(Tabla_Gtos_Ingresos7[[#This Row],[Factor]]*Tabla_Gtos_Ingresos7[[#This Row],[Haber]])+(Tabla_Gtos_Ingresos7[[#This Row],[Factor]]*Tabla_Gtos_Ingresos7[[#This Row],[Debe]])</f>
        <v>1452.77</v>
      </c>
      <c r="W450" s="30">
        <f>VLOOKUP(Tabla_Gtos_Ingresos7[[#This Row],[3 digitos]],PGC_Gtos_e_Ingresos[],3,FALSE)</f>
        <v>1</v>
      </c>
    </row>
    <row r="451" spans="1:23" x14ac:dyDescent="0.2">
      <c r="A451" s="1">
        <v>2168</v>
      </c>
      <c r="B451" s="12">
        <v>40451</v>
      </c>
      <c r="C451" s="14">
        <v>60700014</v>
      </c>
      <c r="D451" s="1" t="s">
        <v>11</v>
      </c>
      <c r="E451" s="1" t="s">
        <v>334</v>
      </c>
      <c r="F451" s="11">
        <v>21318</v>
      </c>
      <c r="G451" s="11">
        <v>0</v>
      </c>
      <c r="H451" s="26" t="str">
        <f>MID(Tabla_Gtos_Ingresos7[[#This Row],[Subcuenta]],1,4)</f>
        <v>6070</v>
      </c>
      <c r="I451" s="27">
        <f>VALUE(MID(Tabla_Gtos_Ingresos7[[#This Row],[4 digitos]],1,3))</f>
        <v>607</v>
      </c>
      <c r="J451" s="27">
        <f>VALUE(MID(Tabla_Gtos_Ingresos7[[#This Row],[3 digitos]],1,2))</f>
        <v>60</v>
      </c>
      <c r="K451" s="28" t="str">
        <f>VLOOKUP(Tabla_Gtos_Ingresos7[[#This Row],[3 digitos]],PGC_Gtos_e_Ingresos[],4,FALSE)</f>
        <v>4.c</v>
      </c>
      <c r="L451" s="30" t="str">
        <f>VLOOKUP(Tabla_Gtos_Ingresos7[[#This Row],[Grupo 1]],Tabla3[],4,FALSE)</f>
        <v>4. Aprovisionamientos</v>
      </c>
      <c r="M451" s="30" t="str">
        <f>VLOOKUP(Tabla_Gtos_Ingresos7[[#This Row],[Grupo 1]],Tabla3[],5,FALSE)</f>
        <v>4.c Trabajos Realizados por Otras Empresas</v>
      </c>
      <c r="N451" s="28" t="str">
        <f>VLOOKUP(Tabla_Gtos_Ingresos7[[#This Row],[Grupo 1]],Tabla3[],10,FALSE)</f>
        <v>G</v>
      </c>
      <c r="O451" s="28" t="str">
        <f>VLOOKUP(Tabla_Gtos_Ingresos7[[#This Row],[Grupo 1]],Tabla3[],6,FALSE)</f>
        <v>Explotación</v>
      </c>
      <c r="P451" s="28">
        <f>VLOOKUP(Tabla_Gtos_Ingresos7[[#This Row],[Grupo 1]],Tabla3[],2,FALSE)</f>
        <v>4</v>
      </c>
      <c r="Q451" s="29" t="str">
        <f>VLOOKUP(Tabla_Gtos_Ingresos7[[#This Row],[3 digitos]],PGC_Gtos_e_Ingresos[],2,FALSE)</f>
        <v xml:space="preserve"> Trabajos realizados por otras empresas</v>
      </c>
      <c r="R451" s="30" t="str">
        <f>Tabla_Gtos_Ingresos7[[#This Row],[3 digitos]]&amp;"/"&amp;Tabla_Gtos_Ingresos7[[#This Row],[Nombre cuenta]]</f>
        <v>607/ Trabajos realizados por otras empresas</v>
      </c>
      <c r="S451" s="30">
        <f>YEAR(Tabla_Gtos_Ingresos7[[#This Row],[Fecha]])</f>
        <v>2010</v>
      </c>
      <c r="T451" s="27">
        <f>MONTH(Tabla_Gtos_Ingresos7[[#This Row],[Fecha]])</f>
        <v>9</v>
      </c>
      <c r="U451" s="30">
        <f>ROUNDUP(MONTH(Tabla_Gtos_Ingresos7[[#This Row],[Fecha]])/3, 0)</f>
        <v>3</v>
      </c>
      <c r="V451" s="30">
        <f>(Tabla_Gtos_Ingresos7[[#This Row],[Factor]]*Tabla_Gtos_Ingresos7[[#This Row],[Haber]])+(Tabla_Gtos_Ingresos7[[#This Row],[Factor]]*Tabla_Gtos_Ingresos7[[#This Row],[Debe]])</f>
        <v>-21318</v>
      </c>
      <c r="W451" s="30">
        <f>VLOOKUP(Tabla_Gtos_Ingresos7[[#This Row],[3 digitos]],PGC_Gtos_e_Ingresos[],3,FALSE)</f>
        <v>-1</v>
      </c>
    </row>
    <row r="452" spans="1:23" x14ac:dyDescent="0.2">
      <c r="A452" s="1">
        <v>2206</v>
      </c>
      <c r="B452" s="12">
        <v>40451</v>
      </c>
      <c r="C452" s="14">
        <v>60700015</v>
      </c>
      <c r="D452" s="1" t="s">
        <v>11</v>
      </c>
      <c r="E452" s="1" t="s">
        <v>895</v>
      </c>
      <c r="F452" s="11">
        <v>55.86</v>
      </c>
      <c r="G452" s="11">
        <v>0</v>
      </c>
      <c r="H452" s="26" t="str">
        <f>MID(Tabla_Gtos_Ingresos7[[#This Row],[Subcuenta]],1,4)</f>
        <v>6070</v>
      </c>
      <c r="I452" s="27">
        <f>VALUE(MID(Tabla_Gtos_Ingresos7[[#This Row],[4 digitos]],1,3))</f>
        <v>607</v>
      </c>
      <c r="J452" s="27">
        <f>VALUE(MID(Tabla_Gtos_Ingresos7[[#This Row],[3 digitos]],1,2))</f>
        <v>60</v>
      </c>
      <c r="K452" s="28" t="str">
        <f>VLOOKUP(Tabla_Gtos_Ingresos7[[#This Row],[3 digitos]],PGC_Gtos_e_Ingresos[],4,FALSE)</f>
        <v>4.c</v>
      </c>
      <c r="L452" s="30" t="str">
        <f>VLOOKUP(Tabla_Gtos_Ingresos7[[#This Row],[Grupo 1]],Tabla3[],4,FALSE)</f>
        <v>4. Aprovisionamientos</v>
      </c>
      <c r="M452" s="30" t="str">
        <f>VLOOKUP(Tabla_Gtos_Ingresos7[[#This Row],[Grupo 1]],Tabla3[],5,FALSE)</f>
        <v>4.c Trabajos Realizados por Otras Empresas</v>
      </c>
      <c r="N452" s="28" t="str">
        <f>VLOOKUP(Tabla_Gtos_Ingresos7[[#This Row],[Grupo 1]],Tabla3[],10,FALSE)</f>
        <v>G</v>
      </c>
      <c r="O452" s="28" t="str">
        <f>VLOOKUP(Tabla_Gtos_Ingresos7[[#This Row],[Grupo 1]],Tabla3[],6,FALSE)</f>
        <v>Explotación</v>
      </c>
      <c r="P452" s="28">
        <f>VLOOKUP(Tabla_Gtos_Ingresos7[[#This Row],[Grupo 1]],Tabla3[],2,FALSE)</f>
        <v>4</v>
      </c>
      <c r="Q452" s="29" t="str">
        <f>VLOOKUP(Tabla_Gtos_Ingresos7[[#This Row],[3 digitos]],PGC_Gtos_e_Ingresos[],2,FALSE)</f>
        <v xml:space="preserve"> Trabajos realizados por otras empresas</v>
      </c>
      <c r="R452" s="30" t="str">
        <f>Tabla_Gtos_Ingresos7[[#This Row],[3 digitos]]&amp;"/"&amp;Tabla_Gtos_Ingresos7[[#This Row],[Nombre cuenta]]</f>
        <v>607/ Trabajos realizados por otras empresas</v>
      </c>
      <c r="S452" s="30">
        <f>YEAR(Tabla_Gtos_Ingresos7[[#This Row],[Fecha]])</f>
        <v>2010</v>
      </c>
      <c r="T452" s="27">
        <f>MONTH(Tabla_Gtos_Ingresos7[[#This Row],[Fecha]])</f>
        <v>9</v>
      </c>
      <c r="U452" s="30">
        <f>ROUNDUP(MONTH(Tabla_Gtos_Ingresos7[[#This Row],[Fecha]])/3, 0)</f>
        <v>3</v>
      </c>
      <c r="V452" s="30">
        <f>(Tabla_Gtos_Ingresos7[[#This Row],[Factor]]*Tabla_Gtos_Ingresos7[[#This Row],[Haber]])+(Tabla_Gtos_Ingresos7[[#This Row],[Factor]]*Tabla_Gtos_Ingresos7[[#This Row],[Debe]])</f>
        <v>-55.86</v>
      </c>
      <c r="W452" s="30">
        <f>VLOOKUP(Tabla_Gtos_Ingresos7[[#This Row],[3 digitos]],PGC_Gtos_e_Ingresos[],3,FALSE)</f>
        <v>-1</v>
      </c>
    </row>
    <row r="453" spans="1:23" x14ac:dyDescent="0.2">
      <c r="A453" s="1">
        <v>2202</v>
      </c>
      <c r="B453" s="12">
        <v>40451</v>
      </c>
      <c r="C453" s="14">
        <v>62200059</v>
      </c>
      <c r="D453" s="1" t="s">
        <v>14</v>
      </c>
      <c r="E453" s="1" t="s">
        <v>652</v>
      </c>
      <c r="F453" s="11">
        <v>30</v>
      </c>
      <c r="G453" s="11">
        <v>0</v>
      </c>
      <c r="H453" s="26" t="str">
        <f>MID(Tabla_Gtos_Ingresos7[[#This Row],[Subcuenta]],1,4)</f>
        <v>6220</v>
      </c>
      <c r="I453" s="27">
        <f>VALUE(MID(Tabla_Gtos_Ingresos7[[#This Row],[4 digitos]],1,3))</f>
        <v>622</v>
      </c>
      <c r="J453" s="27">
        <f>VALUE(MID(Tabla_Gtos_Ingresos7[[#This Row],[3 digitos]],1,2))</f>
        <v>62</v>
      </c>
      <c r="K453" s="28" t="str">
        <f>VLOOKUP(Tabla_Gtos_Ingresos7[[#This Row],[3 digitos]],PGC_Gtos_e_Ingresos[],4,FALSE)</f>
        <v>7.a</v>
      </c>
      <c r="L453" s="30" t="str">
        <f>VLOOKUP(Tabla_Gtos_Ingresos7[[#This Row],[Grupo 1]],Tabla3[],4,FALSE)</f>
        <v>7. Otros Gastos de Explotación</v>
      </c>
      <c r="M453" s="30" t="str">
        <f>VLOOKUP(Tabla_Gtos_Ingresos7[[#This Row],[Grupo 1]],Tabla3[],5,FALSE)</f>
        <v>7.a Servicios Exteriores</v>
      </c>
      <c r="N453" s="28" t="str">
        <f>VLOOKUP(Tabla_Gtos_Ingresos7[[#This Row],[Grupo 1]],Tabla3[],10,FALSE)</f>
        <v>G</v>
      </c>
      <c r="O453" s="28" t="str">
        <f>VLOOKUP(Tabla_Gtos_Ingresos7[[#This Row],[Grupo 1]],Tabla3[],6,FALSE)</f>
        <v>Explotación</v>
      </c>
      <c r="P453" s="28">
        <f>VLOOKUP(Tabla_Gtos_Ingresos7[[#This Row],[Grupo 1]],Tabla3[],2,FALSE)</f>
        <v>7</v>
      </c>
      <c r="Q453" s="29" t="str">
        <f>VLOOKUP(Tabla_Gtos_Ingresos7[[#This Row],[3 digitos]],PGC_Gtos_e_Ingresos[],2,FALSE)</f>
        <v xml:space="preserve"> Reparaciones y conservación</v>
      </c>
      <c r="R453" s="30" t="str">
        <f>Tabla_Gtos_Ingresos7[[#This Row],[3 digitos]]&amp;"/"&amp;Tabla_Gtos_Ingresos7[[#This Row],[Nombre cuenta]]</f>
        <v>622/ Reparaciones y conservación</v>
      </c>
      <c r="S453" s="30">
        <f>YEAR(Tabla_Gtos_Ingresos7[[#This Row],[Fecha]])</f>
        <v>2010</v>
      </c>
      <c r="T453" s="27">
        <f>MONTH(Tabla_Gtos_Ingresos7[[#This Row],[Fecha]])</f>
        <v>9</v>
      </c>
      <c r="U453" s="30">
        <f>ROUNDUP(MONTH(Tabla_Gtos_Ingresos7[[#This Row],[Fecha]])/3, 0)</f>
        <v>3</v>
      </c>
      <c r="V453" s="30">
        <f>(Tabla_Gtos_Ingresos7[[#This Row],[Factor]]*Tabla_Gtos_Ingresos7[[#This Row],[Haber]])+(Tabla_Gtos_Ingresos7[[#This Row],[Factor]]*Tabla_Gtos_Ingresos7[[#This Row],[Debe]])</f>
        <v>-30</v>
      </c>
      <c r="W453" s="30">
        <f>VLOOKUP(Tabla_Gtos_Ingresos7[[#This Row],[3 digitos]],PGC_Gtos_e_Ingresos[],3,FALSE)</f>
        <v>-1</v>
      </c>
    </row>
    <row r="454" spans="1:23" x14ac:dyDescent="0.2">
      <c r="A454" s="1">
        <v>2203</v>
      </c>
      <c r="B454" s="12">
        <v>40451</v>
      </c>
      <c r="C454" s="14">
        <v>62200060</v>
      </c>
      <c r="D454" s="1" t="s">
        <v>14</v>
      </c>
      <c r="E454" s="1" t="s">
        <v>653</v>
      </c>
      <c r="F454" s="11">
        <v>63</v>
      </c>
      <c r="G454" s="11">
        <v>0</v>
      </c>
      <c r="H454" s="26" t="str">
        <f>MID(Tabla_Gtos_Ingresos7[[#This Row],[Subcuenta]],1,4)</f>
        <v>6220</v>
      </c>
      <c r="I454" s="27">
        <f>VALUE(MID(Tabla_Gtos_Ingresos7[[#This Row],[4 digitos]],1,3))</f>
        <v>622</v>
      </c>
      <c r="J454" s="27">
        <f>VALUE(MID(Tabla_Gtos_Ingresos7[[#This Row],[3 digitos]],1,2))</f>
        <v>62</v>
      </c>
      <c r="K454" s="28" t="str">
        <f>VLOOKUP(Tabla_Gtos_Ingresos7[[#This Row],[3 digitos]],PGC_Gtos_e_Ingresos[],4,FALSE)</f>
        <v>7.a</v>
      </c>
      <c r="L454" s="30" t="str">
        <f>VLOOKUP(Tabla_Gtos_Ingresos7[[#This Row],[Grupo 1]],Tabla3[],4,FALSE)</f>
        <v>7. Otros Gastos de Explotación</v>
      </c>
      <c r="M454" s="30" t="str">
        <f>VLOOKUP(Tabla_Gtos_Ingresos7[[#This Row],[Grupo 1]],Tabla3[],5,FALSE)</f>
        <v>7.a Servicios Exteriores</v>
      </c>
      <c r="N454" s="28" t="str">
        <f>VLOOKUP(Tabla_Gtos_Ingresos7[[#This Row],[Grupo 1]],Tabla3[],10,FALSE)</f>
        <v>G</v>
      </c>
      <c r="O454" s="28" t="str">
        <f>VLOOKUP(Tabla_Gtos_Ingresos7[[#This Row],[Grupo 1]],Tabla3[],6,FALSE)</f>
        <v>Explotación</v>
      </c>
      <c r="P454" s="28">
        <f>VLOOKUP(Tabla_Gtos_Ingresos7[[#This Row],[Grupo 1]],Tabla3[],2,FALSE)</f>
        <v>7</v>
      </c>
      <c r="Q454" s="29" t="str">
        <f>VLOOKUP(Tabla_Gtos_Ingresos7[[#This Row],[3 digitos]],PGC_Gtos_e_Ingresos[],2,FALSE)</f>
        <v xml:space="preserve"> Reparaciones y conservación</v>
      </c>
      <c r="R454" s="30" t="str">
        <f>Tabla_Gtos_Ingresos7[[#This Row],[3 digitos]]&amp;"/"&amp;Tabla_Gtos_Ingresos7[[#This Row],[Nombre cuenta]]</f>
        <v>622/ Reparaciones y conservación</v>
      </c>
      <c r="S454" s="30">
        <f>YEAR(Tabla_Gtos_Ingresos7[[#This Row],[Fecha]])</f>
        <v>2010</v>
      </c>
      <c r="T454" s="27">
        <f>MONTH(Tabla_Gtos_Ingresos7[[#This Row],[Fecha]])</f>
        <v>9</v>
      </c>
      <c r="U454" s="30">
        <f>ROUNDUP(MONTH(Tabla_Gtos_Ingresos7[[#This Row],[Fecha]])/3, 0)</f>
        <v>3</v>
      </c>
      <c r="V454" s="30">
        <f>(Tabla_Gtos_Ingresos7[[#This Row],[Factor]]*Tabla_Gtos_Ingresos7[[#This Row],[Haber]])+(Tabla_Gtos_Ingresos7[[#This Row],[Factor]]*Tabla_Gtos_Ingresos7[[#This Row],[Debe]])</f>
        <v>-63</v>
      </c>
      <c r="W454" s="30">
        <f>VLOOKUP(Tabla_Gtos_Ingresos7[[#This Row],[3 digitos]],PGC_Gtos_e_Ingresos[],3,FALSE)</f>
        <v>-1</v>
      </c>
    </row>
    <row r="455" spans="1:23" x14ac:dyDescent="0.2">
      <c r="A455" s="1">
        <v>2204</v>
      </c>
      <c r="B455" s="12">
        <v>40451</v>
      </c>
      <c r="C455" s="14">
        <v>62200061</v>
      </c>
      <c r="D455" s="1" t="s">
        <v>14</v>
      </c>
      <c r="E455" s="1" t="s">
        <v>654</v>
      </c>
      <c r="F455" s="11">
        <v>250</v>
      </c>
      <c r="G455" s="11">
        <v>0</v>
      </c>
      <c r="H455" s="26" t="str">
        <f>MID(Tabla_Gtos_Ingresos7[[#This Row],[Subcuenta]],1,4)</f>
        <v>6220</v>
      </c>
      <c r="I455" s="27">
        <f>VALUE(MID(Tabla_Gtos_Ingresos7[[#This Row],[4 digitos]],1,3))</f>
        <v>622</v>
      </c>
      <c r="J455" s="27">
        <f>VALUE(MID(Tabla_Gtos_Ingresos7[[#This Row],[3 digitos]],1,2))</f>
        <v>62</v>
      </c>
      <c r="K455" s="28" t="str">
        <f>VLOOKUP(Tabla_Gtos_Ingresos7[[#This Row],[3 digitos]],PGC_Gtos_e_Ingresos[],4,FALSE)</f>
        <v>7.a</v>
      </c>
      <c r="L455" s="30" t="str">
        <f>VLOOKUP(Tabla_Gtos_Ingresos7[[#This Row],[Grupo 1]],Tabla3[],4,FALSE)</f>
        <v>7. Otros Gastos de Explotación</v>
      </c>
      <c r="M455" s="30" t="str">
        <f>VLOOKUP(Tabla_Gtos_Ingresos7[[#This Row],[Grupo 1]],Tabla3[],5,FALSE)</f>
        <v>7.a Servicios Exteriores</v>
      </c>
      <c r="N455" s="28" t="str">
        <f>VLOOKUP(Tabla_Gtos_Ingresos7[[#This Row],[Grupo 1]],Tabla3[],10,FALSE)</f>
        <v>G</v>
      </c>
      <c r="O455" s="28" t="str">
        <f>VLOOKUP(Tabla_Gtos_Ingresos7[[#This Row],[Grupo 1]],Tabla3[],6,FALSE)</f>
        <v>Explotación</v>
      </c>
      <c r="P455" s="28">
        <f>VLOOKUP(Tabla_Gtos_Ingresos7[[#This Row],[Grupo 1]],Tabla3[],2,FALSE)</f>
        <v>7</v>
      </c>
      <c r="Q455" s="29" t="str">
        <f>VLOOKUP(Tabla_Gtos_Ingresos7[[#This Row],[3 digitos]],PGC_Gtos_e_Ingresos[],2,FALSE)</f>
        <v xml:space="preserve"> Reparaciones y conservación</v>
      </c>
      <c r="R455" s="30" t="str">
        <f>Tabla_Gtos_Ingresos7[[#This Row],[3 digitos]]&amp;"/"&amp;Tabla_Gtos_Ingresos7[[#This Row],[Nombre cuenta]]</f>
        <v>622/ Reparaciones y conservación</v>
      </c>
      <c r="S455" s="30">
        <f>YEAR(Tabla_Gtos_Ingresos7[[#This Row],[Fecha]])</f>
        <v>2010</v>
      </c>
      <c r="T455" s="27">
        <f>MONTH(Tabla_Gtos_Ingresos7[[#This Row],[Fecha]])</f>
        <v>9</v>
      </c>
      <c r="U455" s="30">
        <f>ROUNDUP(MONTH(Tabla_Gtos_Ingresos7[[#This Row],[Fecha]])/3, 0)</f>
        <v>3</v>
      </c>
      <c r="V455" s="30">
        <f>(Tabla_Gtos_Ingresos7[[#This Row],[Factor]]*Tabla_Gtos_Ingresos7[[#This Row],[Haber]])+(Tabla_Gtos_Ingresos7[[#This Row],[Factor]]*Tabla_Gtos_Ingresos7[[#This Row],[Debe]])</f>
        <v>-250</v>
      </c>
      <c r="W455" s="30">
        <f>VLOOKUP(Tabla_Gtos_Ingresos7[[#This Row],[3 digitos]],PGC_Gtos_e_Ingresos[],3,FALSE)</f>
        <v>-1</v>
      </c>
    </row>
    <row r="456" spans="1:23" x14ac:dyDescent="0.2">
      <c r="A456" s="1">
        <v>2205</v>
      </c>
      <c r="B456" s="12">
        <v>40451</v>
      </c>
      <c r="C456" s="14">
        <v>62200062</v>
      </c>
      <c r="D456" s="1" t="s">
        <v>14</v>
      </c>
      <c r="E456" s="1" t="s">
        <v>915</v>
      </c>
      <c r="F456" s="11">
        <v>287.26</v>
      </c>
      <c r="G456" s="11">
        <v>0</v>
      </c>
      <c r="H456" s="26" t="str">
        <f>MID(Tabla_Gtos_Ingresos7[[#This Row],[Subcuenta]],1,4)</f>
        <v>6220</v>
      </c>
      <c r="I456" s="27">
        <f>VALUE(MID(Tabla_Gtos_Ingresos7[[#This Row],[4 digitos]],1,3))</f>
        <v>622</v>
      </c>
      <c r="J456" s="27">
        <f>VALUE(MID(Tabla_Gtos_Ingresos7[[#This Row],[3 digitos]],1,2))</f>
        <v>62</v>
      </c>
      <c r="K456" s="28" t="str">
        <f>VLOOKUP(Tabla_Gtos_Ingresos7[[#This Row],[3 digitos]],PGC_Gtos_e_Ingresos[],4,FALSE)</f>
        <v>7.a</v>
      </c>
      <c r="L456" s="30" t="str">
        <f>VLOOKUP(Tabla_Gtos_Ingresos7[[#This Row],[Grupo 1]],Tabla3[],4,FALSE)</f>
        <v>7. Otros Gastos de Explotación</v>
      </c>
      <c r="M456" s="30" t="str">
        <f>VLOOKUP(Tabla_Gtos_Ingresos7[[#This Row],[Grupo 1]],Tabla3[],5,FALSE)</f>
        <v>7.a Servicios Exteriores</v>
      </c>
      <c r="N456" s="28" t="str">
        <f>VLOOKUP(Tabla_Gtos_Ingresos7[[#This Row],[Grupo 1]],Tabla3[],10,FALSE)</f>
        <v>G</v>
      </c>
      <c r="O456" s="28" t="str">
        <f>VLOOKUP(Tabla_Gtos_Ingresos7[[#This Row],[Grupo 1]],Tabla3[],6,FALSE)</f>
        <v>Explotación</v>
      </c>
      <c r="P456" s="28">
        <f>VLOOKUP(Tabla_Gtos_Ingresos7[[#This Row],[Grupo 1]],Tabla3[],2,FALSE)</f>
        <v>7</v>
      </c>
      <c r="Q456" s="29" t="str">
        <f>VLOOKUP(Tabla_Gtos_Ingresos7[[#This Row],[3 digitos]],PGC_Gtos_e_Ingresos[],2,FALSE)</f>
        <v xml:space="preserve"> Reparaciones y conservación</v>
      </c>
      <c r="R456" s="30" t="str">
        <f>Tabla_Gtos_Ingresos7[[#This Row],[3 digitos]]&amp;"/"&amp;Tabla_Gtos_Ingresos7[[#This Row],[Nombre cuenta]]</f>
        <v>622/ Reparaciones y conservación</v>
      </c>
      <c r="S456" s="30">
        <f>YEAR(Tabla_Gtos_Ingresos7[[#This Row],[Fecha]])</f>
        <v>2010</v>
      </c>
      <c r="T456" s="27">
        <f>MONTH(Tabla_Gtos_Ingresos7[[#This Row],[Fecha]])</f>
        <v>9</v>
      </c>
      <c r="U456" s="30">
        <f>ROUNDUP(MONTH(Tabla_Gtos_Ingresos7[[#This Row],[Fecha]])/3, 0)</f>
        <v>3</v>
      </c>
      <c r="V456" s="30">
        <f>(Tabla_Gtos_Ingresos7[[#This Row],[Factor]]*Tabla_Gtos_Ingresos7[[#This Row],[Haber]])+(Tabla_Gtos_Ingresos7[[#This Row],[Factor]]*Tabla_Gtos_Ingresos7[[#This Row],[Debe]])</f>
        <v>-287.26</v>
      </c>
      <c r="W456" s="30">
        <f>VLOOKUP(Tabla_Gtos_Ingresos7[[#This Row],[3 digitos]],PGC_Gtos_e_Ingresos[],3,FALSE)</f>
        <v>-1</v>
      </c>
    </row>
    <row r="457" spans="1:23" x14ac:dyDescent="0.2">
      <c r="A457" s="1">
        <v>2193</v>
      </c>
      <c r="B457" s="12">
        <v>40451</v>
      </c>
      <c r="C457" s="14">
        <v>62400036</v>
      </c>
      <c r="D457" s="1" t="s">
        <v>16</v>
      </c>
      <c r="E457" s="1" t="s">
        <v>454</v>
      </c>
      <c r="F457" s="11">
        <v>760.5</v>
      </c>
      <c r="G457" s="11">
        <v>0</v>
      </c>
      <c r="H457" s="26" t="str">
        <f>MID(Tabla_Gtos_Ingresos7[[#This Row],[Subcuenta]],1,4)</f>
        <v>6240</v>
      </c>
      <c r="I457" s="27">
        <f>VALUE(MID(Tabla_Gtos_Ingresos7[[#This Row],[4 digitos]],1,3))</f>
        <v>624</v>
      </c>
      <c r="J457" s="27">
        <f>VALUE(MID(Tabla_Gtos_Ingresos7[[#This Row],[3 digitos]],1,2))</f>
        <v>62</v>
      </c>
      <c r="K457" s="28" t="str">
        <f>VLOOKUP(Tabla_Gtos_Ingresos7[[#This Row],[3 digitos]],PGC_Gtos_e_Ingresos[],4,FALSE)</f>
        <v>7.a</v>
      </c>
      <c r="L457" s="30" t="str">
        <f>VLOOKUP(Tabla_Gtos_Ingresos7[[#This Row],[Grupo 1]],Tabla3[],4,FALSE)</f>
        <v>7. Otros Gastos de Explotación</v>
      </c>
      <c r="M457" s="30" t="str">
        <f>VLOOKUP(Tabla_Gtos_Ingresos7[[#This Row],[Grupo 1]],Tabla3[],5,FALSE)</f>
        <v>7.a Servicios Exteriores</v>
      </c>
      <c r="N457" s="28" t="str">
        <f>VLOOKUP(Tabla_Gtos_Ingresos7[[#This Row],[Grupo 1]],Tabla3[],10,FALSE)</f>
        <v>G</v>
      </c>
      <c r="O457" s="28" t="str">
        <f>VLOOKUP(Tabla_Gtos_Ingresos7[[#This Row],[Grupo 1]],Tabla3[],6,FALSE)</f>
        <v>Explotación</v>
      </c>
      <c r="P457" s="28">
        <f>VLOOKUP(Tabla_Gtos_Ingresos7[[#This Row],[Grupo 1]],Tabla3[],2,FALSE)</f>
        <v>7</v>
      </c>
      <c r="Q457" s="29" t="str">
        <f>VLOOKUP(Tabla_Gtos_Ingresos7[[#This Row],[3 digitos]],PGC_Gtos_e_Ingresos[],2,FALSE)</f>
        <v xml:space="preserve"> Transportes</v>
      </c>
      <c r="R457" s="30" t="str">
        <f>Tabla_Gtos_Ingresos7[[#This Row],[3 digitos]]&amp;"/"&amp;Tabla_Gtos_Ingresos7[[#This Row],[Nombre cuenta]]</f>
        <v>624/ Transportes</v>
      </c>
      <c r="S457" s="30">
        <f>YEAR(Tabla_Gtos_Ingresos7[[#This Row],[Fecha]])</f>
        <v>2010</v>
      </c>
      <c r="T457" s="27">
        <f>MONTH(Tabla_Gtos_Ingresos7[[#This Row],[Fecha]])</f>
        <v>9</v>
      </c>
      <c r="U457" s="30">
        <f>ROUNDUP(MONTH(Tabla_Gtos_Ingresos7[[#This Row],[Fecha]])/3, 0)</f>
        <v>3</v>
      </c>
      <c r="V457" s="30">
        <f>(Tabla_Gtos_Ingresos7[[#This Row],[Factor]]*Tabla_Gtos_Ingresos7[[#This Row],[Haber]])+(Tabla_Gtos_Ingresos7[[#This Row],[Factor]]*Tabla_Gtos_Ingresos7[[#This Row],[Debe]])</f>
        <v>-760.5</v>
      </c>
      <c r="W457" s="30">
        <f>VLOOKUP(Tabla_Gtos_Ingresos7[[#This Row],[3 digitos]],PGC_Gtos_e_Ingresos[],3,FALSE)</f>
        <v>-1</v>
      </c>
    </row>
    <row r="458" spans="1:23" x14ac:dyDescent="0.2">
      <c r="A458" s="1">
        <v>2194</v>
      </c>
      <c r="B458" s="12">
        <v>40451</v>
      </c>
      <c r="C458" s="14">
        <v>62400037</v>
      </c>
      <c r="D458" s="1" t="s">
        <v>16</v>
      </c>
      <c r="E458" s="1" t="s">
        <v>455</v>
      </c>
      <c r="F458" s="11">
        <v>760.5</v>
      </c>
      <c r="G458" s="11">
        <v>0</v>
      </c>
      <c r="H458" s="26" t="str">
        <f>MID(Tabla_Gtos_Ingresos7[[#This Row],[Subcuenta]],1,4)</f>
        <v>6240</v>
      </c>
      <c r="I458" s="27">
        <f>VALUE(MID(Tabla_Gtos_Ingresos7[[#This Row],[4 digitos]],1,3))</f>
        <v>624</v>
      </c>
      <c r="J458" s="27">
        <f>VALUE(MID(Tabla_Gtos_Ingresos7[[#This Row],[3 digitos]],1,2))</f>
        <v>62</v>
      </c>
      <c r="K458" s="28" t="str">
        <f>VLOOKUP(Tabla_Gtos_Ingresos7[[#This Row],[3 digitos]],PGC_Gtos_e_Ingresos[],4,FALSE)</f>
        <v>7.a</v>
      </c>
      <c r="L458" s="30" t="str">
        <f>VLOOKUP(Tabla_Gtos_Ingresos7[[#This Row],[Grupo 1]],Tabla3[],4,FALSE)</f>
        <v>7. Otros Gastos de Explotación</v>
      </c>
      <c r="M458" s="30" t="str">
        <f>VLOOKUP(Tabla_Gtos_Ingresos7[[#This Row],[Grupo 1]],Tabla3[],5,FALSE)</f>
        <v>7.a Servicios Exteriores</v>
      </c>
      <c r="N458" s="28" t="str">
        <f>VLOOKUP(Tabla_Gtos_Ingresos7[[#This Row],[Grupo 1]],Tabla3[],10,FALSE)</f>
        <v>G</v>
      </c>
      <c r="O458" s="28" t="str">
        <f>VLOOKUP(Tabla_Gtos_Ingresos7[[#This Row],[Grupo 1]],Tabla3[],6,FALSE)</f>
        <v>Explotación</v>
      </c>
      <c r="P458" s="28">
        <f>VLOOKUP(Tabla_Gtos_Ingresos7[[#This Row],[Grupo 1]],Tabla3[],2,FALSE)</f>
        <v>7</v>
      </c>
      <c r="Q458" s="29" t="str">
        <f>VLOOKUP(Tabla_Gtos_Ingresos7[[#This Row],[3 digitos]],PGC_Gtos_e_Ingresos[],2,FALSE)</f>
        <v xml:space="preserve"> Transportes</v>
      </c>
      <c r="R458" s="30" t="str">
        <f>Tabla_Gtos_Ingresos7[[#This Row],[3 digitos]]&amp;"/"&amp;Tabla_Gtos_Ingresos7[[#This Row],[Nombre cuenta]]</f>
        <v>624/ Transportes</v>
      </c>
      <c r="S458" s="30">
        <f>YEAR(Tabla_Gtos_Ingresos7[[#This Row],[Fecha]])</f>
        <v>2010</v>
      </c>
      <c r="T458" s="27">
        <f>MONTH(Tabla_Gtos_Ingresos7[[#This Row],[Fecha]])</f>
        <v>9</v>
      </c>
      <c r="U458" s="30">
        <f>ROUNDUP(MONTH(Tabla_Gtos_Ingresos7[[#This Row],[Fecha]])/3, 0)</f>
        <v>3</v>
      </c>
      <c r="V458" s="30">
        <f>(Tabla_Gtos_Ingresos7[[#This Row],[Factor]]*Tabla_Gtos_Ingresos7[[#This Row],[Haber]])+(Tabla_Gtos_Ingresos7[[#This Row],[Factor]]*Tabla_Gtos_Ingresos7[[#This Row],[Debe]])</f>
        <v>-760.5</v>
      </c>
      <c r="W458" s="30">
        <f>VLOOKUP(Tabla_Gtos_Ingresos7[[#This Row],[3 digitos]],PGC_Gtos_e_Ingresos[],3,FALSE)</f>
        <v>-1</v>
      </c>
    </row>
    <row r="459" spans="1:23" x14ac:dyDescent="0.2">
      <c r="A459" s="1">
        <v>2195</v>
      </c>
      <c r="B459" s="12">
        <v>40451</v>
      </c>
      <c r="C459" s="14">
        <v>62400038</v>
      </c>
      <c r="D459" s="1" t="s">
        <v>16</v>
      </c>
      <c r="E459" s="1" t="s">
        <v>420</v>
      </c>
      <c r="F459" s="11">
        <v>193</v>
      </c>
      <c r="G459" s="11">
        <v>0</v>
      </c>
      <c r="H459" s="26" t="str">
        <f>MID(Tabla_Gtos_Ingresos7[[#This Row],[Subcuenta]],1,4)</f>
        <v>6240</v>
      </c>
      <c r="I459" s="27">
        <f>VALUE(MID(Tabla_Gtos_Ingresos7[[#This Row],[4 digitos]],1,3))</f>
        <v>624</v>
      </c>
      <c r="J459" s="27">
        <f>VALUE(MID(Tabla_Gtos_Ingresos7[[#This Row],[3 digitos]],1,2))</f>
        <v>62</v>
      </c>
      <c r="K459" s="28" t="str">
        <f>VLOOKUP(Tabla_Gtos_Ingresos7[[#This Row],[3 digitos]],PGC_Gtos_e_Ingresos[],4,FALSE)</f>
        <v>7.a</v>
      </c>
      <c r="L459" s="30" t="str">
        <f>VLOOKUP(Tabla_Gtos_Ingresos7[[#This Row],[Grupo 1]],Tabla3[],4,FALSE)</f>
        <v>7. Otros Gastos de Explotación</v>
      </c>
      <c r="M459" s="30" t="str">
        <f>VLOOKUP(Tabla_Gtos_Ingresos7[[#This Row],[Grupo 1]],Tabla3[],5,FALSE)</f>
        <v>7.a Servicios Exteriores</v>
      </c>
      <c r="N459" s="28" t="str">
        <f>VLOOKUP(Tabla_Gtos_Ingresos7[[#This Row],[Grupo 1]],Tabla3[],10,FALSE)</f>
        <v>G</v>
      </c>
      <c r="O459" s="28" t="str">
        <f>VLOOKUP(Tabla_Gtos_Ingresos7[[#This Row],[Grupo 1]],Tabla3[],6,FALSE)</f>
        <v>Explotación</v>
      </c>
      <c r="P459" s="28">
        <f>VLOOKUP(Tabla_Gtos_Ingresos7[[#This Row],[Grupo 1]],Tabla3[],2,FALSE)</f>
        <v>7</v>
      </c>
      <c r="Q459" s="29" t="str">
        <f>VLOOKUP(Tabla_Gtos_Ingresos7[[#This Row],[3 digitos]],PGC_Gtos_e_Ingresos[],2,FALSE)</f>
        <v xml:space="preserve"> Transportes</v>
      </c>
      <c r="R459" s="30" t="str">
        <f>Tabla_Gtos_Ingresos7[[#This Row],[3 digitos]]&amp;"/"&amp;Tabla_Gtos_Ingresos7[[#This Row],[Nombre cuenta]]</f>
        <v>624/ Transportes</v>
      </c>
      <c r="S459" s="30">
        <f>YEAR(Tabla_Gtos_Ingresos7[[#This Row],[Fecha]])</f>
        <v>2010</v>
      </c>
      <c r="T459" s="27">
        <f>MONTH(Tabla_Gtos_Ingresos7[[#This Row],[Fecha]])</f>
        <v>9</v>
      </c>
      <c r="U459" s="30">
        <f>ROUNDUP(MONTH(Tabla_Gtos_Ingresos7[[#This Row],[Fecha]])/3, 0)</f>
        <v>3</v>
      </c>
      <c r="V459" s="30">
        <f>(Tabla_Gtos_Ingresos7[[#This Row],[Factor]]*Tabla_Gtos_Ingresos7[[#This Row],[Haber]])+(Tabla_Gtos_Ingresos7[[#This Row],[Factor]]*Tabla_Gtos_Ingresos7[[#This Row],[Debe]])</f>
        <v>-193</v>
      </c>
      <c r="W459" s="30">
        <f>VLOOKUP(Tabla_Gtos_Ingresos7[[#This Row],[3 digitos]],PGC_Gtos_e_Ingresos[],3,FALSE)</f>
        <v>-1</v>
      </c>
    </row>
    <row r="460" spans="1:23" x14ac:dyDescent="0.2">
      <c r="A460" s="1">
        <v>2184</v>
      </c>
      <c r="B460" s="12">
        <v>40451</v>
      </c>
      <c r="C460" s="14">
        <v>64000010</v>
      </c>
      <c r="D460" s="1" t="s">
        <v>465</v>
      </c>
      <c r="E460" s="1" t="s">
        <v>475</v>
      </c>
      <c r="F460" s="11">
        <v>1676.33</v>
      </c>
      <c r="G460" s="11">
        <v>0</v>
      </c>
      <c r="H460" s="26" t="str">
        <f>MID(Tabla_Gtos_Ingresos7[[#This Row],[Subcuenta]],1,4)</f>
        <v>6400</v>
      </c>
      <c r="I460" s="27">
        <f>VALUE(MID(Tabla_Gtos_Ingresos7[[#This Row],[4 digitos]],1,3))</f>
        <v>640</v>
      </c>
      <c r="J460" s="27">
        <f>VALUE(MID(Tabla_Gtos_Ingresos7[[#This Row],[3 digitos]],1,2))</f>
        <v>64</v>
      </c>
      <c r="K460" s="28" t="str">
        <f>VLOOKUP(Tabla_Gtos_Ingresos7[[#This Row],[3 digitos]],PGC_Gtos_e_Ingresos[],4,FALSE)</f>
        <v>6.a</v>
      </c>
      <c r="L460" s="30" t="str">
        <f>VLOOKUP(Tabla_Gtos_Ingresos7[[#This Row],[Grupo 1]],Tabla3[],4,FALSE)</f>
        <v>6. Gtos de Personal</v>
      </c>
      <c r="M460" s="30" t="str">
        <f>VLOOKUP(Tabla_Gtos_Ingresos7[[#This Row],[Grupo 1]],Tabla3[],5,FALSE)</f>
        <v>6.a Sueldos y Salarios</v>
      </c>
      <c r="N460" s="28" t="str">
        <f>VLOOKUP(Tabla_Gtos_Ingresos7[[#This Row],[Grupo 1]],Tabla3[],10,FALSE)</f>
        <v>G</v>
      </c>
      <c r="O460" s="28" t="str">
        <f>VLOOKUP(Tabla_Gtos_Ingresos7[[#This Row],[Grupo 1]],Tabla3[],6,FALSE)</f>
        <v>Explotación</v>
      </c>
      <c r="P460" s="28">
        <f>VLOOKUP(Tabla_Gtos_Ingresos7[[#This Row],[Grupo 1]],Tabla3[],2,FALSE)</f>
        <v>6</v>
      </c>
      <c r="Q460" s="29" t="str">
        <f>VLOOKUP(Tabla_Gtos_Ingresos7[[#This Row],[3 digitos]],PGC_Gtos_e_Ingresos[],2,FALSE)</f>
        <v xml:space="preserve"> Sueldos y salarios</v>
      </c>
      <c r="R460" s="30" t="str">
        <f>Tabla_Gtos_Ingresos7[[#This Row],[3 digitos]]&amp;"/"&amp;Tabla_Gtos_Ingresos7[[#This Row],[Nombre cuenta]]</f>
        <v>640/ Sueldos y salarios</v>
      </c>
      <c r="S460" s="30">
        <f>YEAR(Tabla_Gtos_Ingresos7[[#This Row],[Fecha]])</f>
        <v>2010</v>
      </c>
      <c r="T460" s="27">
        <f>MONTH(Tabla_Gtos_Ingresos7[[#This Row],[Fecha]])</f>
        <v>9</v>
      </c>
      <c r="U460" s="30">
        <f>ROUNDUP(MONTH(Tabla_Gtos_Ingresos7[[#This Row],[Fecha]])/3, 0)</f>
        <v>3</v>
      </c>
      <c r="V460" s="30">
        <f>(Tabla_Gtos_Ingresos7[[#This Row],[Factor]]*Tabla_Gtos_Ingresos7[[#This Row],[Haber]])+(Tabla_Gtos_Ingresos7[[#This Row],[Factor]]*Tabla_Gtos_Ingresos7[[#This Row],[Debe]])</f>
        <v>-1676.33</v>
      </c>
      <c r="W460" s="30">
        <f>VLOOKUP(Tabla_Gtos_Ingresos7[[#This Row],[3 digitos]],PGC_Gtos_e_Ingresos[],3,FALSE)</f>
        <v>-1</v>
      </c>
    </row>
    <row r="461" spans="1:23" x14ac:dyDescent="0.2">
      <c r="A461" s="1">
        <v>2186</v>
      </c>
      <c r="B461" s="12">
        <v>40451</v>
      </c>
      <c r="C461" s="14">
        <v>64000015</v>
      </c>
      <c r="D461" s="1" t="s">
        <v>392</v>
      </c>
      <c r="E461" s="1" t="s">
        <v>402</v>
      </c>
      <c r="F461" s="11">
        <v>1422.53</v>
      </c>
      <c r="G461" s="11">
        <v>0</v>
      </c>
      <c r="H461" s="26" t="str">
        <f>MID(Tabla_Gtos_Ingresos7[[#This Row],[Subcuenta]],1,4)</f>
        <v>6400</v>
      </c>
      <c r="I461" s="27">
        <f>VALUE(MID(Tabla_Gtos_Ingresos7[[#This Row],[4 digitos]],1,3))</f>
        <v>640</v>
      </c>
      <c r="J461" s="27">
        <f>VALUE(MID(Tabla_Gtos_Ingresos7[[#This Row],[3 digitos]],1,2))</f>
        <v>64</v>
      </c>
      <c r="K461" s="28" t="str">
        <f>VLOOKUP(Tabla_Gtos_Ingresos7[[#This Row],[3 digitos]],PGC_Gtos_e_Ingresos[],4,FALSE)</f>
        <v>6.a</v>
      </c>
      <c r="L461" s="30" t="str">
        <f>VLOOKUP(Tabla_Gtos_Ingresos7[[#This Row],[Grupo 1]],Tabla3[],4,FALSE)</f>
        <v>6. Gtos de Personal</v>
      </c>
      <c r="M461" s="30" t="str">
        <f>VLOOKUP(Tabla_Gtos_Ingresos7[[#This Row],[Grupo 1]],Tabla3[],5,FALSE)</f>
        <v>6.a Sueldos y Salarios</v>
      </c>
      <c r="N461" s="28" t="str">
        <f>VLOOKUP(Tabla_Gtos_Ingresos7[[#This Row],[Grupo 1]],Tabla3[],10,FALSE)</f>
        <v>G</v>
      </c>
      <c r="O461" s="28" t="str">
        <f>VLOOKUP(Tabla_Gtos_Ingresos7[[#This Row],[Grupo 1]],Tabla3[],6,FALSE)</f>
        <v>Explotación</v>
      </c>
      <c r="P461" s="28">
        <f>VLOOKUP(Tabla_Gtos_Ingresos7[[#This Row],[Grupo 1]],Tabla3[],2,FALSE)</f>
        <v>6</v>
      </c>
      <c r="Q461" s="29" t="str">
        <f>VLOOKUP(Tabla_Gtos_Ingresos7[[#This Row],[3 digitos]],PGC_Gtos_e_Ingresos[],2,FALSE)</f>
        <v xml:space="preserve"> Sueldos y salarios</v>
      </c>
      <c r="R461" s="30" t="str">
        <f>Tabla_Gtos_Ingresos7[[#This Row],[3 digitos]]&amp;"/"&amp;Tabla_Gtos_Ingresos7[[#This Row],[Nombre cuenta]]</f>
        <v>640/ Sueldos y salarios</v>
      </c>
      <c r="S461" s="30">
        <f>YEAR(Tabla_Gtos_Ingresos7[[#This Row],[Fecha]])</f>
        <v>2010</v>
      </c>
      <c r="T461" s="27">
        <f>MONTH(Tabla_Gtos_Ingresos7[[#This Row],[Fecha]])</f>
        <v>9</v>
      </c>
      <c r="U461" s="30">
        <f>ROUNDUP(MONTH(Tabla_Gtos_Ingresos7[[#This Row],[Fecha]])/3, 0)</f>
        <v>3</v>
      </c>
      <c r="V461" s="30">
        <f>(Tabla_Gtos_Ingresos7[[#This Row],[Factor]]*Tabla_Gtos_Ingresos7[[#This Row],[Haber]])+(Tabla_Gtos_Ingresos7[[#This Row],[Factor]]*Tabla_Gtos_Ingresos7[[#This Row],[Debe]])</f>
        <v>-1422.53</v>
      </c>
      <c r="W461" s="30">
        <f>VLOOKUP(Tabla_Gtos_Ingresos7[[#This Row],[3 digitos]],PGC_Gtos_e_Ingresos[],3,FALSE)</f>
        <v>-1</v>
      </c>
    </row>
    <row r="462" spans="1:23" x14ac:dyDescent="0.2">
      <c r="A462" s="1">
        <v>2188</v>
      </c>
      <c r="B462" s="12">
        <v>40451</v>
      </c>
      <c r="C462" s="14">
        <v>64000019</v>
      </c>
      <c r="D462" s="2" t="s">
        <v>571</v>
      </c>
      <c r="E462" s="1" t="s">
        <v>670</v>
      </c>
      <c r="F462" s="11">
        <v>1403.56</v>
      </c>
      <c r="G462" s="11">
        <v>0</v>
      </c>
      <c r="H462" s="26" t="str">
        <f>MID(Tabla_Gtos_Ingresos7[[#This Row],[Subcuenta]],1,4)</f>
        <v>6400</v>
      </c>
      <c r="I462" s="27">
        <f>VALUE(MID(Tabla_Gtos_Ingresos7[[#This Row],[4 digitos]],1,3))</f>
        <v>640</v>
      </c>
      <c r="J462" s="27">
        <f>VALUE(MID(Tabla_Gtos_Ingresos7[[#This Row],[3 digitos]],1,2))</f>
        <v>64</v>
      </c>
      <c r="K462" s="28" t="str">
        <f>VLOOKUP(Tabla_Gtos_Ingresos7[[#This Row],[3 digitos]],PGC_Gtos_e_Ingresos[],4,FALSE)</f>
        <v>6.a</v>
      </c>
      <c r="L462" s="30" t="str">
        <f>VLOOKUP(Tabla_Gtos_Ingresos7[[#This Row],[Grupo 1]],Tabla3[],4,FALSE)</f>
        <v>6. Gtos de Personal</v>
      </c>
      <c r="M462" s="30" t="str">
        <f>VLOOKUP(Tabla_Gtos_Ingresos7[[#This Row],[Grupo 1]],Tabla3[],5,FALSE)</f>
        <v>6.a Sueldos y Salarios</v>
      </c>
      <c r="N462" s="28" t="str">
        <f>VLOOKUP(Tabla_Gtos_Ingresos7[[#This Row],[Grupo 1]],Tabla3[],10,FALSE)</f>
        <v>G</v>
      </c>
      <c r="O462" s="28" t="str">
        <f>VLOOKUP(Tabla_Gtos_Ingresos7[[#This Row],[Grupo 1]],Tabla3[],6,FALSE)</f>
        <v>Explotación</v>
      </c>
      <c r="P462" s="28">
        <f>VLOOKUP(Tabla_Gtos_Ingresos7[[#This Row],[Grupo 1]],Tabla3[],2,FALSE)</f>
        <v>6</v>
      </c>
      <c r="Q462" s="29" t="str">
        <f>VLOOKUP(Tabla_Gtos_Ingresos7[[#This Row],[3 digitos]],PGC_Gtos_e_Ingresos[],2,FALSE)</f>
        <v xml:space="preserve"> Sueldos y salarios</v>
      </c>
      <c r="R462" s="30" t="str">
        <f>Tabla_Gtos_Ingresos7[[#This Row],[3 digitos]]&amp;"/"&amp;Tabla_Gtos_Ingresos7[[#This Row],[Nombre cuenta]]</f>
        <v>640/ Sueldos y salarios</v>
      </c>
      <c r="S462" s="30">
        <f>YEAR(Tabla_Gtos_Ingresos7[[#This Row],[Fecha]])</f>
        <v>2010</v>
      </c>
      <c r="T462" s="27">
        <f>MONTH(Tabla_Gtos_Ingresos7[[#This Row],[Fecha]])</f>
        <v>9</v>
      </c>
      <c r="U462" s="30">
        <f>ROUNDUP(MONTH(Tabla_Gtos_Ingresos7[[#This Row],[Fecha]])/3, 0)</f>
        <v>3</v>
      </c>
      <c r="V462" s="30">
        <f>(Tabla_Gtos_Ingresos7[[#This Row],[Factor]]*Tabla_Gtos_Ingresos7[[#This Row],[Haber]])+(Tabla_Gtos_Ingresos7[[#This Row],[Factor]]*Tabla_Gtos_Ingresos7[[#This Row],[Debe]])</f>
        <v>-1403.56</v>
      </c>
      <c r="W462" s="30">
        <f>VLOOKUP(Tabla_Gtos_Ingresos7[[#This Row],[3 digitos]],PGC_Gtos_e_Ingresos[],3,FALSE)</f>
        <v>-1</v>
      </c>
    </row>
    <row r="463" spans="1:23" x14ac:dyDescent="0.2">
      <c r="A463" s="1">
        <v>2189</v>
      </c>
      <c r="B463" s="12">
        <v>40451</v>
      </c>
      <c r="C463" s="14">
        <v>64000020</v>
      </c>
      <c r="D463" s="1" t="s">
        <v>481</v>
      </c>
      <c r="E463" s="1" t="s">
        <v>490</v>
      </c>
      <c r="F463" s="11">
        <v>1413.22</v>
      </c>
      <c r="G463" s="11">
        <v>0</v>
      </c>
      <c r="H463" s="26" t="str">
        <f>MID(Tabla_Gtos_Ingresos7[[#This Row],[Subcuenta]],1,4)</f>
        <v>6400</v>
      </c>
      <c r="I463" s="27">
        <f>VALUE(MID(Tabla_Gtos_Ingresos7[[#This Row],[4 digitos]],1,3))</f>
        <v>640</v>
      </c>
      <c r="J463" s="27">
        <f>VALUE(MID(Tabla_Gtos_Ingresos7[[#This Row],[3 digitos]],1,2))</f>
        <v>64</v>
      </c>
      <c r="K463" s="28" t="str">
        <f>VLOOKUP(Tabla_Gtos_Ingresos7[[#This Row],[3 digitos]],PGC_Gtos_e_Ingresos[],4,FALSE)</f>
        <v>6.a</v>
      </c>
      <c r="L463" s="30" t="str">
        <f>VLOOKUP(Tabla_Gtos_Ingresos7[[#This Row],[Grupo 1]],Tabla3[],4,FALSE)</f>
        <v>6. Gtos de Personal</v>
      </c>
      <c r="M463" s="30" t="str">
        <f>VLOOKUP(Tabla_Gtos_Ingresos7[[#This Row],[Grupo 1]],Tabla3[],5,FALSE)</f>
        <v>6.a Sueldos y Salarios</v>
      </c>
      <c r="N463" s="28" t="str">
        <f>VLOOKUP(Tabla_Gtos_Ingresos7[[#This Row],[Grupo 1]],Tabla3[],10,FALSE)</f>
        <v>G</v>
      </c>
      <c r="O463" s="28" t="str">
        <f>VLOOKUP(Tabla_Gtos_Ingresos7[[#This Row],[Grupo 1]],Tabla3[],6,FALSE)</f>
        <v>Explotación</v>
      </c>
      <c r="P463" s="28">
        <f>VLOOKUP(Tabla_Gtos_Ingresos7[[#This Row],[Grupo 1]],Tabla3[],2,FALSE)</f>
        <v>6</v>
      </c>
      <c r="Q463" s="29" t="str">
        <f>VLOOKUP(Tabla_Gtos_Ingresos7[[#This Row],[3 digitos]],PGC_Gtos_e_Ingresos[],2,FALSE)</f>
        <v xml:space="preserve"> Sueldos y salarios</v>
      </c>
      <c r="R463" s="30" t="str">
        <f>Tabla_Gtos_Ingresos7[[#This Row],[3 digitos]]&amp;"/"&amp;Tabla_Gtos_Ingresos7[[#This Row],[Nombre cuenta]]</f>
        <v>640/ Sueldos y salarios</v>
      </c>
      <c r="S463" s="30">
        <f>YEAR(Tabla_Gtos_Ingresos7[[#This Row],[Fecha]])</f>
        <v>2010</v>
      </c>
      <c r="T463" s="27">
        <f>MONTH(Tabla_Gtos_Ingresos7[[#This Row],[Fecha]])</f>
        <v>9</v>
      </c>
      <c r="U463" s="30">
        <f>ROUNDUP(MONTH(Tabla_Gtos_Ingresos7[[#This Row],[Fecha]])/3, 0)</f>
        <v>3</v>
      </c>
      <c r="V463" s="30">
        <f>(Tabla_Gtos_Ingresos7[[#This Row],[Factor]]*Tabla_Gtos_Ingresos7[[#This Row],[Haber]])+(Tabla_Gtos_Ingresos7[[#This Row],[Factor]]*Tabla_Gtos_Ingresos7[[#This Row],[Debe]])</f>
        <v>-1413.22</v>
      </c>
      <c r="W463" s="30">
        <f>VLOOKUP(Tabla_Gtos_Ingresos7[[#This Row],[3 digitos]],PGC_Gtos_e_Ingresos[],3,FALSE)</f>
        <v>-1</v>
      </c>
    </row>
    <row r="464" spans="1:23" x14ac:dyDescent="0.2">
      <c r="A464" s="1">
        <v>2191</v>
      </c>
      <c r="B464" s="12">
        <v>40451</v>
      </c>
      <c r="C464" s="14">
        <v>64000018</v>
      </c>
      <c r="D464" s="2" t="s">
        <v>534</v>
      </c>
      <c r="E464" s="1" t="s">
        <v>501</v>
      </c>
      <c r="F464" s="11">
        <v>1323.22</v>
      </c>
      <c r="G464" s="11">
        <v>0</v>
      </c>
      <c r="H464" s="26" t="str">
        <f>MID(Tabla_Gtos_Ingresos7[[#This Row],[Subcuenta]],1,4)</f>
        <v>6400</v>
      </c>
      <c r="I464" s="27">
        <f>VALUE(MID(Tabla_Gtos_Ingresos7[[#This Row],[4 digitos]],1,3))</f>
        <v>640</v>
      </c>
      <c r="J464" s="27">
        <f>VALUE(MID(Tabla_Gtos_Ingresos7[[#This Row],[3 digitos]],1,2))</f>
        <v>64</v>
      </c>
      <c r="K464" s="28" t="str">
        <f>VLOOKUP(Tabla_Gtos_Ingresos7[[#This Row],[3 digitos]],PGC_Gtos_e_Ingresos[],4,FALSE)</f>
        <v>6.a</v>
      </c>
      <c r="L464" s="30" t="str">
        <f>VLOOKUP(Tabla_Gtos_Ingresos7[[#This Row],[Grupo 1]],Tabla3[],4,FALSE)</f>
        <v>6. Gtos de Personal</v>
      </c>
      <c r="M464" s="30" t="str">
        <f>VLOOKUP(Tabla_Gtos_Ingresos7[[#This Row],[Grupo 1]],Tabla3[],5,FALSE)</f>
        <v>6.a Sueldos y Salarios</v>
      </c>
      <c r="N464" s="28" t="str">
        <f>VLOOKUP(Tabla_Gtos_Ingresos7[[#This Row],[Grupo 1]],Tabla3[],10,FALSE)</f>
        <v>G</v>
      </c>
      <c r="O464" s="28" t="str">
        <f>VLOOKUP(Tabla_Gtos_Ingresos7[[#This Row],[Grupo 1]],Tabla3[],6,FALSE)</f>
        <v>Explotación</v>
      </c>
      <c r="P464" s="28">
        <f>VLOOKUP(Tabla_Gtos_Ingresos7[[#This Row],[Grupo 1]],Tabla3[],2,FALSE)</f>
        <v>6</v>
      </c>
      <c r="Q464" s="29" t="str">
        <f>VLOOKUP(Tabla_Gtos_Ingresos7[[#This Row],[3 digitos]],PGC_Gtos_e_Ingresos[],2,FALSE)</f>
        <v xml:space="preserve"> Sueldos y salarios</v>
      </c>
      <c r="R464" s="30" t="str">
        <f>Tabla_Gtos_Ingresos7[[#This Row],[3 digitos]]&amp;"/"&amp;Tabla_Gtos_Ingresos7[[#This Row],[Nombre cuenta]]</f>
        <v>640/ Sueldos y salarios</v>
      </c>
      <c r="S464" s="30">
        <f>YEAR(Tabla_Gtos_Ingresos7[[#This Row],[Fecha]])</f>
        <v>2010</v>
      </c>
      <c r="T464" s="27">
        <f>MONTH(Tabla_Gtos_Ingresos7[[#This Row],[Fecha]])</f>
        <v>9</v>
      </c>
      <c r="U464" s="30">
        <f>ROUNDUP(MONTH(Tabla_Gtos_Ingresos7[[#This Row],[Fecha]])/3, 0)</f>
        <v>3</v>
      </c>
      <c r="V464" s="30">
        <f>(Tabla_Gtos_Ingresos7[[#This Row],[Factor]]*Tabla_Gtos_Ingresos7[[#This Row],[Haber]])+(Tabla_Gtos_Ingresos7[[#This Row],[Factor]]*Tabla_Gtos_Ingresos7[[#This Row],[Debe]])</f>
        <v>-1323.22</v>
      </c>
      <c r="W464" s="30">
        <f>VLOOKUP(Tabla_Gtos_Ingresos7[[#This Row],[3 digitos]],PGC_Gtos_e_Ingresos[],3,FALSE)</f>
        <v>-1</v>
      </c>
    </row>
    <row r="465" spans="1:23" x14ac:dyDescent="0.2">
      <c r="A465" s="1">
        <v>2760</v>
      </c>
      <c r="B465" s="12">
        <v>40512</v>
      </c>
      <c r="C465" s="13">
        <v>60100003</v>
      </c>
      <c r="D465" s="9" t="s">
        <v>1</v>
      </c>
      <c r="E465" s="1" t="s">
        <v>224</v>
      </c>
      <c r="F465" s="11">
        <v>10812</v>
      </c>
      <c r="G465" s="11">
        <v>0</v>
      </c>
      <c r="H465" s="26" t="str">
        <f>MID(Tabla_Gtos_Ingresos7[[#This Row],[Subcuenta]],1,4)</f>
        <v>6010</v>
      </c>
      <c r="I465" s="27">
        <f>VALUE(MID(Tabla_Gtos_Ingresos7[[#This Row],[4 digitos]],1,3))</f>
        <v>601</v>
      </c>
      <c r="J465" s="27">
        <f>VALUE(MID(Tabla_Gtos_Ingresos7[[#This Row],[3 digitos]],1,2))</f>
        <v>60</v>
      </c>
      <c r="K465" s="28" t="str">
        <f>VLOOKUP(Tabla_Gtos_Ingresos7[[#This Row],[3 digitos]],PGC_Gtos_e_Ingresos[],4,FALSE)</f>
        <v>4.b</v>
      </c>
      <c r="L465" s="30" t="str">
        <f>VLOOKUP(Tabla_Gtos_Ingresos7[[#This Row],[Grupo 1]],Tabla3[],4,FALSE)</f>
        <v>4. Aprovisionamientos</v>
      </c>
      <c r="M465" s="30" t="str">
        <f>VLOOKUP(Tabla_Gtos_Ingresos7[[#This Row],[Grupo 1]],Tabla3[],5,FALSE)</f>
        <v>4.b Consumos MP y otros</v>
      </c>
      <c r="N465" s="28" t="str">
        <f>VLOOKUP(Tabla_Gtos_Ingresos7[[#This Row],[Grupo 1]],Tabla3[],10,FALSE)</f>
        <v>G</v>
      </c>
      <c r="O465" s="28" t="str">
        <f>VLOOKUP(Tabla_Gtos_Ingresos7[[#This Row],[Grupo 1]],Tabla3[],6,FALSE)</f>
        <v>Explotación</v>
      </c>
      <c r="P465" s="28">
        <f>VLOOKUP(Tabla_Gtos_Ingresos7[[#This Row],[Grupo 1]],Tabla3[],2,FALSE)</f>
        <v>4</v>
      </c>
      <c r="Q465" s="29" t="str">
        <f>VLOOKUP(Tabla_Gtos_Ingresos7[[#This Row],[3 digitos]],PGC_Gtos_e_Ingresos[],2,FALSE)</f>
        <v xml:space="preserve"> Compras de materias primas</v>
      </c>
      <c r="R465" s="30" t="str">
        <f>Tabla_Gtos_Ingresos7[[#This Row],[3 digitos]]&amp;"/"&amp;Tabla_Gtos_Ingresos7[[#This Row],[Nombre cuenta]]</f>
        <v>601/ Compras de materias primas</v>
      </c>
      <c r="S465" s="30">
        <f>YEAR(Tabla_Gtos_Ingresos7[[#This Row],[Fecha]])</f>
        <v>2010</v>
      </c>
      <c r="T465" s="27">
        <f>MONTH(Tabla_Gtos_Ingresos7[[#This Row],[Fecha]])</f>
        <v>11</v>
      </c>
      <c r="U465" s="30">
        <f>ROUNDUP(MONTH(Tabla_Gtos_Ingresos7[[#This Row],[Fecha]])/3, 0)</f>
        <v>4</v>
      </c>
      <c r="V465" s="30">
        <f>(Tabla_Gtos_Ingresos7[[#This Row],[Factor]]*Tabla_Gtos_Ingresos7[[#This Row],[Haber]])+(Tabla_Gtos_Ingresos7[[#This Row],[Factor]]*Tabla_Gtos_Ingresos7[[#This Row],[Debe]])</f>
        <v>-10812</v>
      </c>
      <c r="W465" s="30">
        <f>VLOOKUP(Tabla_Gtos_Ingresos7[[#This Row],[3 digitos]],PGC_Gtos_e_Ingresos[],3,FALSE)</f>
        <v>-1</v>
      </c>
    </row>
    <row r="466" spans="1:23" x14ac:dyDescent="0.2">
      <c r="A466" s="1">
        <v>2773</v>
      </c>
      <c r="B466" s="12">
        <v>40512</v>
      </c>
      <c r="C466" s="14">
        <v>62200071</v>
      </c>
      <c r="D466" s="1" t="s">
        <v>14</v>
      </c>
      <c r="E466" s="2" t="s">
        <v>388</v>
      </c>
      <c r="F466" s="11">
        <v>2764.17</v>
      </c>
      <c r="G466" s="11">
        <v>0</v>
      </c>
      <c r="H466" s="26" t="str">
        <f>MID(Tabla_Gtos_Ingresos7[[#This Row],[Subcuenta]],1,4)</f>
        <v>6220</v>
      </c>
      <c r="I466" s="27">
        <f>VALUE(MID(Tabla_Gtos_Ingresos7[[#This Row],[4 digitos]],1,3))</f>
        <v>622</v>
      </c>
      <c r="J466" s="27">
        <f>VALUE(MID(Tabla_Gtos_Ingresos7[[#This Row],[3 digitos]],1,2))</f>
        <v>62</v>
      </c>
      <c r="K466" s="28" t="str">
        <f>VLOOKUP(Tabla_Gtos_Ingresos7[[#This Row],[3 digitos]],PGC_Gtos_e_Ingresos[],4,FALSE)</f>
        <v>7.a</v>
      </c>
      <c r="L466" s="30" t="str">
        <f>VLOOKUP(Tabla_Gtos_Ingresos7[[#This Row],[Grupo 1]],Tabla3[],4,FALSE)</f>
        <v>7. Otros Gastos de Explotación</v>
      </c>
      <c r="M466" s="30" t="str">
        <f>VLOOKUP(Tabla_Gtos_Ingresos7[[#This Row],[Grupo 1]],Tabla3[],5,FALSE)</f>
        <v>7.a Servicios Exteriores</v>
      </c>
      <c r="N466" s="28" t="str">
        <f>VLOOKUP(Tabla_Gtos_Ingresos7[[#This Row],[Grupo 1]],Tabla3[],10,FALSE)</f>
        <v>G</v>
      </c>
      <c r="O466" s="28" t="str">
        <f>VLOOKUP(Tabla_Gtos_Ingresos7[[#This Row],[Grupo 1]],Tabla3[],6,FALSE)</f>
        <v>Explotación</v>
      </c>
      <c r="P466" s="28">
        <f>VLOOKUP(Tabla_Gtos_Ingresos7[[#This Row],[Grupo 1]],Tabla3[],2,FALSE)</f>
        <v>7</v>
      </c>
      <c r="Q466" s="29" t="str">
        <f>VLOOKUP(Tabla_Gtos_Ingresos7[[#This Row],[3 digitos]],PGC_Gtos_e_Ingresos[],2,FALSE)</f>
        <v xml:space="preserve"> Reparaciones y conservación</v>
      </c>
      <c r="R466" s="30" t="str">
        <f>Tabla_Gtos_Ingresos7[[#This Row],[3 digitos]]&amp;"/"&amp;Tabla_Gtos_Ingresos7[[#This Row],[Nombre cuenta]]</f>
        <v>622/ Reparaciones y conservación</v>
      </c>
      <c r="S466" s="30">
        <f>YEAR(Tabla_Gtos_Ingresos7[[#This Row],[Fecha]])</f>
        <v>2010</v>
      </c>
      <c r="T466" s="27">
        <f>MONTH(Tabla_Gtos_Ingresos7[[#This Row],[Fecha]])</f>
        <v>11</v>
      </c>
      <c r="U466" s="30">
        <f>ROUNDUP(MONTH(Tabla_Gtos_Ingresos7[[#This Row],[Fecha]])/3, 0)</f>
        <v>4</v>
      </c>
      <c r="V466" s="30">
        <f>(Tabla_Gtos_Ingresos7[[#This Row],[Factor]]*Tabla_Gtos_Ingresos7[[#This Row],[Haber]])+(Tabla_Gtos_Ingresos7[[#This Row],[Factor]]*Tabla_Gtos_Ingresos7[[#This Row],[Debe]])</f>
        <v>-2764.17</v>
      </c>
      <c r="W466" s="30">
        <f>VLOOKUP(Tabla_Gtos_Ingresos7[[#This Row],[3 digitos]],PGC_Gtos_e_Ingresos[],3,FALSE)</f>
        <v>-1</v>
      </c>
    </row>
    <row r="467" spans="1:23" x14ac:dyDescent="0.2">
      <c r="A467" s="1">
        <v>2770</v>
      </c>
      <c r="B467" s="12">
        <v>40512</v>
      </c>
      <c r="C467" s="14">
        <v>62400042</v>
      </c>
      <c r="D467" s="1" t="s">
        <v>16</v>
      </c>
      <c r="E467" s="1" t="s">
        <v>336</v>
      </c>
      <c r="F467" s="11">
        <v>15198</v>
      </c>
      <c r="G467" s="11">
        <v>0</v>
      </c>
      <c r="H467" s="26" t="str">
        <f>MID(Tabla_Gtos_Ingresos7[[#This Row],[Subcuenta]],1,4)</f>
        <v>6240</v>
      </c>
      <c r="I467" s="27">
        <f>VALUE(MID(Tabla_Gtos_Ingresos7[[#This Row],[4 digitos]],1,3))</f>
        <v>624</v>
      </c>
      <c r="J467" s="27">
        <f>VALUE(MID(Tabla_Gtos_Ingresos7[[#This Row],[3 digitos]],1,2))</f>
        <v>62</v>
      </c>
      <c r="K467" s="28" t="str">
        <f>VLOOKUP(Tabla_Gtos_Ingresos7[[#This Row],[3 digitos]],PGC_Gtos_e_Ingresos[],4,FALSE)</f>
        <v>7.a</v>
      </c>
      <c r="L467" s="30" t="str">
        <f>VLOOKUP(Tabla_Gtos_Ingresos7[[#This Row],[Grupo 1]],Tabla3[],4,FALSE)</f>
        <v>7. Otros Gastos de Explotación</v>
      </c>
      <c r="M467" s="30" t="str">
        <f>VLOOKUP(Tabla_Gtos_Ingresos7[[#This Row],[Grupo 1]],Tabla3[],5,FALSE)</f>
        <v>7.a Servicios Exteriores</v>
      </c>
      <c r="N467" s="28" t="str">
        <f>VLOOKUP(Tabla_Gtos_Ingresos7[[#This Row],[Grupo 1]],Tabla3[],10,FALSE)</f>
        <v>G</v>
      </c>
      <c r="O467" s="28" t="str">
        <f>VLOOKUP(Tabla_Gtos_Ingresos7[[#This Row],[Grupo 1]],Tabla3[],6,FALSE)</f>
        <v>Explotación</v>
      </c>
      <c r="P467" s="28">
        <f>VLOOKUP(Tabla_Gtos_Ingresos7[[#This Row],[Grupo 1]],Tabla3[],2,FALSE)</f>
        <v>7</v>
      </c>
      <c r="Q467" s="29" t="str">
        <f>VLOOKUP(Tabla_Gtos_Ingresos7[[#This Row],[3 digitos]],PGC_Gtos_e_Ingresos[],2,FALSE)</f>
        <v xml:space="preserve"> Transportes</v>
      </c>
      <c r="R467" s="30" t="str">
        <f>Tabla_Gtos_Ingresos7[[#This Row],[3 digitos]]&amp;"/"&amp;Tabla_Gtos_Ingresos7[[#This Row],[Nombre cuenta]]</f>
        <v>624/ Transportes</v>
      </c>
      <c r="S467" s="30">
        <f>YEAR(Tabla_Gtos_Ingresos7[[#This Row],[Fecha]])</f>
        <v>2010</v>
      </c>
      <c r="T467" s="27">
        <f>MONTH(Tabla_Gtos_Ingresos7[[#This Row],[Fecha]])</f>
        <v>11</v>
      </c>
      <c r="U467" s="30">
        <f>ROUNDUP(MONTH(Tabla_Gtos_Ingresos7[[#This Row],[Fecha]])/3, 0)</f>
        <v>4</v>
      </c>
      <c r="V467" s="30">
        <f>(Tabla_Gtos_Ingresos7[[#This Row],[Factor]]*Tabla_Gtos_Ingresos7[[#This Row],[Haber]])+(Tabla_Gtos_Ingresos7[[#This Row],[Factor]]*Tabla_Gtos_Ingresos7[[#This Row],[Debe]])</f>
        <v>-15198</v>
      </c>
      <c r="W467" s="30">
        <f>VLOOKUP(Tabla_Gtos_Ingresos7[[#This Row],[3 digitos]],PGC_Gtos_e_Ingresos[],3,FALSE)</f>
        <v>-1</v>
      </c>
    </row>
    <row r="468" spans="1:23" x14ac:dyDescent="0.2">
      <c r="A468" s="1">
        <v>2771</v>
      </c>
      <c r="B468" s="12">
        <v>40512</v>
      </c>
      <c r="C468" s="14">
        <v>62900017</v>
      </c>
      <c r="D468" s="1" t="s">
        <v>21</v>
      </c>
      <c r="E468" s="1" t="s">
        <v>929</v>
      </c>
      <c r="F468" s="11">
        <v>1088</v>
      </c>
      <c r="G468" s="11">
        <v>0</v>
      </c>
      <c r="H468" s="26" t="str">
        <f>MID(Tabla_Gtos_Ingresos7[[#This Row],[Subcuenta]],1,4)</f>
        <v>6290</v>
      </c>
      <c r="I468" s="27">
        <f>VALUE(MID(Tabla_Gtos_Ingresos7[[#This Row],[4 digitos]],1,3))</f>
        <v>629</v>
      </c>
      <c r="J468" s="27">
        <f>VALUE(MID(Tabla_Gtos_Ingresos7[[#This Row],[3 digitos]],1,2))</f>
        <v>62</v>
      </c>
      <c r="K468" s="28" t="str">
        <f>VLOOKUP(Tabla_Gtos_Ingresos7[[#This Row],[3 digitos]],PGC_Gtos_e_Ingresos[],4,FALSE)</f>
        <v>7.a</v>
      </c>
      <c r="L468" s="30" t="str">
        <f>VLOOKUP(Tabla_Gtos_Ingresos7[[#This Row],[Grupo 1]],Tabla3[],4,FALSE)</f>
        <v>7. Otros Gastos de Explotación</v>
      </c>
      <c r="M468" s="30" t="str">
        <f>VLOOKUP(Tabla_Gtos_Ingresos7[[#This Row],[Grupo 1]],Tabla3[],5,FALSE)</f>
        <v>7.a Servicios Exteriores</v>
      </c>
      <c r="N468" s="28" t="str">
        <f>VLOOKUP(Tabla_Gtos_Ingresos7[[#This Row],[Grupo 1]],Tabla3[],10,FALSE)</f>
        <v>G</v>
      </c>
      <c r="O468" s="28" t="str">
        <f>VLOOKUP(Tabla_Gtos_Ingresos7[[#This Row],[Grupo 1]],Tabla3[],6,FALSE)</f>
        <v>Explotación</v>
      </c>
      <c r="P468" s="28">
        <f>VLOOKUP(Tabla_Gtos_Ingresos7[[#This Row],[Grupo 1]],Tabla3[],2,FALSE)</f>
        <v>7</v>
      </c>
      <c r="Q468" s="29" t="str">
        <f>VLOOKUP(Tabla_Gtos_Ingresos7[[#This Row],[3 digitos]],PGC_Gtos_e_Ingresos[],2,FALSE)</f>
        <v xml:space="preserve"> Otros servicios</v>
      </c>
      <c r="R468" s="30" t="str">
        <f>Tabla_Gtos_Ingresos7[[#This Row],[3 digitos]]&amp;"/"&amp;Tabla_Gtos_Ingresos7[[#This Row],[Nombre cuenta]]</f>
        <v>629/ Otros servicios</v>
      </c>
      <c r="S468" s="30">
        <f>YEAR(Tabla_Gtos_Ingresos7[[#This Row],[Fecha]])</f>
        <v>2010</v>
      </c>
      <c r="T468" s="27">
        <f>MONTH(Tabla_Gtos_Ingresos7[[#This Row],[Fecha]])</f>
        <v>11</v>
      </c>
      <c r="U468" s="30">
        <f>ROUNDUP(MONTH(Tabla_Gtos_Ingresos7[[#This Row],[Fecha]])/3, 0)</f>
        <v>4</v>
      </c>
      <c r="V468" s="30">
        <f>(Tabla_Gtos_Ingresos7[[#This Row],[Factor]]*Tabla_Gtos_Ingresos7[[#This Row],[Haber]])+(Tabla_Gtos_Ingresos7[[#This Row],[Factor]]*Tabla_Gtos_Ingresos7[[#This Row],[Debe]])</f>
        <v>-1088</v>
      </c>
      <c r="W468" s="30">
        <f>VLOOKUP(Tabla_Gtos_Ingresos7[[#This Row],[3 digitos]],PGC_Gtos_e_Ingresos[],3,FALSE)</f>
        <v>-1</v>
      </c>
    </row>
    <row r="469" spans="1:23" x14ac:dyDescent="0.2">
      <c r="A469" s="1">
        <v>2775</v>
      </c>
      <c r="B469" s="12">
        <v>40512</v>
      </c>
      <c r="C469" s="14">
        <v>64000012</v>
      </c>
      <c r="D469" s="1" t="s">
        <v>465</v>
      </c>
      <c r="E469" s="1" t="s">
        <v>477</v>
      </c>
      <c r="F469" s="11">
        <v>1991.72</v>
      </c>
      <c r="G469" s="11">
        <v>0</v>
      </c>
      <c r="H469" s="26" t="str">
        <f>MID(Tabla_Gtos_Ingresos7[[#This Row],[Subcuenta]],1,4)</f>
        <v>6400</v>
      </c>
      <c r="I469" s="27">
        <f>VALUE(MID(Tabla_Gtos_Ingresos7[[#This Row],[4 digitos]],1,3))</f>
        <v>640</v>
      </c>
      <c r="J469" s="27">
        <f>VALUE(MID(Tabla_Gtos_Ingresos7[[#This Row],[3 digitos]],1,2))</f>
        <v>64</v>
      </c>
      <c r="K469" s="28" t="str">
        <f>VLOOKUP(Tabla_Gtos_Ingresos7[[#This Row],[3 digitos]],PGC_Gtos_e_Ingresos[],4,FALSE)</f>
        <v>6.a</v>
      </c>
      <c r="L469" s="30" t="str">
        <f>VLOOKUP(Tabla_Gtos_Ingresos7[[#This Row],[Grupo 1]],Tabla3[],4,FALSE)</f>
        <v>6. Gtos de Personal</v>
      </c>
      <c r="M469" s="30" t="str">
        <f>VLOOKUP(Tabla_Gtos_Ingresos7[[#This Row],[Grupo 1]],Tabla3[],5,FALSE)</f>
        <v>6.a Sueldos y Salarios</v>
      </c>
      <c r="N469" s="28" t="str">
        <f>VLOOKUP(Tabla_Gtos_Ingresos7[[#This Row],[Grupo 1]],Tabla3[],10,FALSE)</f>
        <v>G</v>
      </c>
      <c r="O469" s="28" t="str">
        <f>VLOOKUP(Tabla_Gtos_Ingresos7[[#This Row],[Grupo 1]],Tabla3[],6,FALSE)</f>
        <v>Explotación</v>
      </c>
      <c r="P469" s="28">
        <f>VLOOKUP(Tabla_Gtos_Ingresos7[[#This Row],[Grupo 1]],Tabla3[],2,FALSE)</f>
        <v>6</v>
      </c>
      <c r="Q469" s="29" t="str">
        <f>VLOOKUP(Tabla_Gtos_Ingresos7[[#This Row],[3 digitos]],PGC_Gtos_e_Ingresos[],2,FALSE)</f>
        <v xml:space="preserve"> Sueldos y salarios</v>
      </c>
      <c r="R469" s="30" t="str">
        <f>Tabla_Gtos_Ingresos7[[#This Row],[3 digitos]]&amp;"/"&amp;Tabla_Gtos_Ingresos7[[#This Row],[Nombre cuenta]]</f>
        <v>640/ Sueldos y salarios</v>
      </c>
      <c r="S469" s="30">
        <f>YEAR(Tabla_Gtos_Ingresos7[[#This Row],[Fecha]])</f>
        <v>2010</v>
      </c>
      <c r="T469" s="27">
        <f>MONTH(Tabla_Gtos_Ingresos7[[#This Row],[Fecha]])</f>
        <v>11</v>
      </c>
      <c r="U469" s="30">
        <f>ROUNDUP(MONTH(Tabla_Gtos_Ingresos7[[#This Row],[Fecha]])/3, 0)</f>
        <v>4</v>
      </c>
      <c r="V469" s="30">
        <f>(Tabla_Gtos_Ingresos7[[#This Row],[Factor]]*Tabla_Gtos_Ingresos7[[#This Row],[Haber]])+(Tabla_Gtos_Ingresos7[[#This Row],[Factor]]*Tabla_Gtos_Ingresos7[[#This Row],[Debe]])</f>
        <v>-1991.72</v>
      </c>
      <c r="W469" s="30">
        <f>VLOOKUP(Tabla_Gtos_Ingresos7[[#This Row],[3 digitos]],PGC_Gtos_e_Ingresos[],3,FALSE)</f>
        <v>-1</v>
      </c>
    </row>
    <row r="470" spans="1:23" x14ac:dyDescent="0.2">
      <c r="A470" s="1">
        <v>2779</v>
      </c>
      <c r="B470" s="12">
        <v>40512</v>
      </c>
      <c r="C470" s="14">
        <v>64000017</v>
      </c>
      <c r="D470" s="1" t="s">
        <v>392</v>
      </c>
      <c r="E470" s="1" t="s">
        <v>404</v>
      </c>
      <c r="F470" s="11">
        <v>1739.75</v>
      </c>
      <c r="G470" s="11">
        <v>0</v>
      </c>
      <c r="H470" s="26" t="str">
        <f>MID(Tabla_Gtos_Ingresos7[[#This Row],[Subcuenta]],1,4)</f>
        <v>6400</v>
      </c>
      <c r="I470" s="27">
        <f>VALUE(MID(Tabla_Gtos_Ingresos7[[#This Row],[4 digitos]],1,3))</f>
        <v>640</v>
      </c>
      <c r="J470" s="27">
        <f>VALUE(MID(Tabla_Gtos_Ingresos7[[#This Row],[3 digitos]],1,2))</f>
        <v>64</v>
      </c>
      <c r="K470" s="28" t="str">
        <f>VLOOKUP(Tabla_Gtos_Ingresos7[[#This Row],[3 digitos]],PGC_Gtos_e_Ingresos[],4,FALSE)</f>
        <v>6.a</v>
      </c>
      <c r="L470" s="30" t="str">
        <f>VLOOKUP(Tabla_Gtos_Ingresos7[[#This Row],[Grupo 1]],Tabla3[],4,FALSE)</f>
        <v>6. Gtos de Personal</v>
      </c>
      <c r="M470" s="30" t="str">
        <f>VLOOKUP(Tabla_Gtos_Ingresos7[[#This Row],[Grupo 1]],Tabla3[],5,FALSE)</f>
        <v>6.a Sueldos y Salarios</v>
      </c>
      <c r="N470" s="28" t="str">
        <f>VLOOKUP(Tabla_Gtos_Ingresos7[[#This Row],[Grupo 1]],Tabla3[],10,FALSE)</f>
        <v>G</v>
      </c>
      <c r="O470" s="28" t="str">
        <f>VLOOKUP(Tabla_Gtos_Ingresos7[[#This Row],[Grupo 1]],Tabla3[],6,FALSE)</f>
        <v>Explotación</v>
      </c>
      <c r="P470" s="28">
        <f>VLOOKUP(Tabla_Gtos_Ingresos7[[#This Row],[Grupo 1]],Tabla3[],2,FALSE)</f>
        <v>6</v>
      </c>
      <c r="Q470" s="29" t="str">
        <f>VLOOKUP(Tabla_Gtos_Ingresos7[[#This Row],[3 digitos]],PGC_Gtos_e_Ingresos[],2,FALSE)</f>
        <v xml:space="preserve"> Sueldos y salarios</v>
      </c>
      <c r="R470" s="30" t="str">
        <f>Tabla_Gtos_Ingresos7[[#This Row],[3 digitos]]&amp;"/"&amp;Tabla_Gtos_Ingresos7[[#This Row],[Nombre cuenta]]</f>
        <v>640/ Sueldos y salarios</v>
      </c>
      <c r="S470" s="30">
        <f>YEAR(Tabla_Gtos_Ingresos7[[#This Row],[Fecha]])</f>
        <v>2010</v>
      </c>
      <c r="T470" s="27">
        <f>MONTH(Tabla_Gtos_Ingresos7[[#This Row],[Fecha]])</f>
        <v>11</v>
      </c>
      <c r="U470" s="30">
        <f>ROUNDUP(MONTH(Tabla_Gtos_Ingresos7[[#This Row],[Fecha]])/3, 0)</f>
        <v>4</v>
      </c>
      <c r="V470" s="30">
        <f>(Tabla_Gtos_Ingresos7[[#This Row],[Factor]]*Tabla_Gtos_Ingresos7[[#This Row],[Haber]])+(Tabla_Gtos_Ingresos7[[#This Row],[Factor]]*Tabla_Gtos_Ingresos7[[#This Row],[Debe]])</f>
        <v>-1739.75</v>
      </c>
      <c r="W470" s="30">
        <f>VLOOKUP(Tabla_Gtos_Ingresos7[[#This Row],[3 digitos]],PGC_Gtos_e_Ingresos[],3,FALSE)</f>
        <v>-1</v>
      </c>
    </row>
    <row r="471" spans="1:23" x14ac:dyDescent="0.2">
      <c r="A471" s="1">
        <v>2777</v>
      </c>
      <c r="B471" s="12">
        <v>40512</v>
      </c>
      <c r="C471" s="14">
        <v>64000021</v>
      </c>
      <c r="D471" s="2" t="s">
        <v>571</v>
      </c>
      <c r="E471" s="1" t="s">
        <v>672</v>
      </c>
      <c r="F471" s="11">
        <v>1585.67</v>
      </c>
      <c r="G471" s="11">
        <v>0</v>
      </c>
      <c r="H471" s="26" t="str">
        <f>MID(Tabla_Gtos_Ingresos7[[#This Row],[Subcuenta]],1,4)</f>
        <v>6400</v>
      </c>
      <c r="I471" s="27">
        <f>VALUE(MID(Tabla_Gtos_Ingresos7[[#This Row],[4 digitos]],1,3))</f>
        <v>640</v>
      </c>
      <c r="J471" s="27">
        <f>VALUE(MID(Tabla_Gtos_Ingresos7[[#This Row],[3 digitos]],1,2))</f>
        <v>64</v>
      </c>
      <c r="K471" s="28" t="str">
        <f>VLOOKUP(Tabla_Gtos_Ingresos7[[#This Row],[3 digitos]],PGC_Gtos_e_Ingresos[],4,FALSE)</f>
        <v>6.a</v>
      </c>
      <c r="L471" s="30" t="str">
        <f>VLOOKUP(Tabla_Gtos_Ingresos7[[#This Row],[Grupo 1]],Tabla3[],4,FALSE)</f>
        <v>6. Gtos de Personal</v>
      </c>
      <c r="M471" s="30" t="str">
        <f>VLOOKUP(Tabla_Gtos_Ingresos7[[#This Row],[Grupo 1]],Tabla3[],5,FALSE)</f>
        <v>6.a Sueldos y Salarios</v>
      </c>
      <c r="N471" s="28" t="str">
        <f>VLOOKUP(Tabla_Gtos_Ingresos7[[#This Row],[Grupo 1]],Tabla3[],10,FALSE)</f>
        <v>G</v>
      </c>
      <c r="O471" s="28" t="str">
        <f>VLOOKUP(Tabla_Gtos_Ingresos7[[#This Row],[Grupo 1]],Tabla3[],6,FALSE)</f>
        <v>Explotación</v>
      </c>
      <c r="P471" s="28">
        <f>VLOOKUP(Tabla_Gtos_Ingresos7[[#This Row],[Grupo 1]],Tabla3[],2,FALSE)</f>
        <v>6</v>
      </c>
      <c r="Q471" s="29" t="str">
        <f>VLOOKUP(Tabla_Gtos_Ingresos7[[#This Row],[3 digitos]],PGC_Gtos_e_Ingresos[],2,FALSE)</f>
        <v xml:space="preserve"> Sueldos y salarios</v>
      </c>
      <c r="R471" s="30" t="str">
        <f>Tabla_Gtos_Ingresos7[[#This Row],[3 digitos]]&amp;"/"&amp;Tabla_Gtos_Ingresos7[[#This Row],[Nombre cuenta]]</f>
        <v>640/ Sueldos y salarios</v>
      </c>
      <c r="S471" s="30">
        <f>YEAR(Tabla_Gtos_Ingresos7[[#This Row],[Fecha]])</f>
        <v>2010</v>
      </c>
      <c r="T471" s="27">
        <f>MONTH(Tabla_Gtos_Ingresos7[[#This Row],[Fecha]])</f>
        <v>11</v>
      </c>
      <c r="U471" s="30">
        <f>ROUNDUP(MONTH(Tabla_Gtos_Ingresos7[[#This Row],[Fecha]])/3, 0)</f>
        <v>4</v>
      </c>
      <c r="V471" s="30">
        <f>(Tabla_Gtos_Ingresos7[[#This Row],[Factor]]*Tabla_Gtos_Ingresos7[[#This Row],[Haber]])+(Tabla_Gtos_Ingresos7[[#This Row],[Factor]]*Tabla_Gtos_Ingresos7[[#This Row],[Debe]])</f>
        <v>-1585.67</v>
      </c>
      <c r="W471" s="30">
        <f>VLOOKUP(Tabla_Gtos_Ingresos7[[#This Row],[3 digitos]],PGC_Gtos_e_Ingresos[],3,FALSE)</f>
        <v>-1</v>
      </c>
    </row>
    <row r="472" spans="1:23" x14ac:dyDescent="0.2">
      <c r="A472" s="1">
        <v>2776</v>
      </c>
      <c r="B472" s="12">
        <v>40512</v>
      </c>
      <c r="C472" s="14">
        <v>64000022</v>
      </c>
      <c r="D472" s="1" t="s">
        <v>481</v>
      </c>
      <c r="E472" s="1" t="s">
        <v>492</v>
      </c>
      <c r="F472" s="11">
        <v>1413.98</v>
      </c>
      <c r="G472" s="11">
        <v>0</v>
      </c>
      <c r="H472" s="26" t="str">
        <f>MID(Tabla_Gtos_Ingresos7[[#This Row],[Subcuenta]],1,4)</f>
        <v>6400</v>
      </c>
      <c r="I472" s="27">
        <f>VALUE(MID(Tabla_Gtos_Ingresos7[[#This Row],[4 digitos]],1,3))</f>
        <v>640</v>
      </c>
      <c r="J472" s="27">
        <f>VALUE(MID(Tabla_Gtos_Ingresos7[[#This Row],[3 digitos]],1,2))</f>
        <v>64</v>
      </c>
      <c r="K472" s="28" t="str">
        <f>VLOOKUP(Tabla_Gtos_Ingresos7[[#This Row],[3 digitos]],PGC_Gtos_e_Ingresos[],4,FALSE)</f>
        <v>6.a</v>
      </c>
      <c r="L472" s="30" t="str">
        <f>VLOOKUP(Tabla_Gtos_Ingresos7[[#This Row],[Grupo 1]],Tabla3[],4,FALSE)</f>
        <v>6. Gtos de Personal</v>
      </c>
      <c r="M472" s="30" t="str">
        <f>VLOOKUP(Tabla_Gtos_Ingresos7[[#This Row],[Grupo 1]],Tabla3[],5,FALSE)</f>
        <v>6.a Sueldos y Salarios</v>
      </c>
      <c r="N472" s="28" t="str">
        <f>VLOOKUP(Tabla_Gtos_Ingresos7[[#This Row],[Grupo 1]],Tabla3[],10,FALSE)</f>
        <v>G</v>
      </c>
      <c r="O472" s="28" t="str">
        <f>VLOOKUP(Tabla_Gtos_Ingresos7[[#This Row],[Grupo 1]],Tabla3[],6,FALSE)</f>
        <v>Explotación</v>
      </c>
      <c r="P472" s="28">
        <f>VLOOKUP(Tabla_Gtos_Ingresos7[[#This Row],[Grupo 1]],Tabla3[],2,FALSE)</f>
        <v>6</v>
      </c>
      <c r="Q472" s="29" t="str">
        <f>VLOOKUP(Tabla_Gtos_Ingresos7[[#This Row],[3 digitos]],PGC_Gtos_e_Ingresos[],2,FALSE)</f>
        <v xml:space="preserve"> Sueldos y salarios</v>
      </c>
      <c r="R472" s="30" t="str">
        <f>Tabla_Gtos_Ingresos7[[#This Row],[3 digitos]]&amp;"/"&amp;Tabla_Gtos_Ingresos7[[#This Row],[Nombre cuenta]]</f>
        <v>640/ Sueldos y salarios</v>
      </c>
      <c r="S472" s="30">
        <f>YEAR(Tabla_Gtos_Ingresos7[[#This Row],[Fecha]])</f>
        <v>2010</v>
      </c>
      <c r="T472" s="27">
        <f>MONTH(Tabla_Gtos_Ingresos7[[#This Row],[Fecha]])</f>
        <v>11</v>
      </c>
      <c r="U472" s="30">
        <f>ROUNDUP(MONTH(Tabla_Gtos_Ingresos7[[#This Row],[Fecha]])/3, 0)</f>
        <v>4</v>
      </c>
      <c r="V472" s="30">
        <f>(Tabla_Gtos_Ingresos7[[#This Row],[Factor]]*Tabla_Gtos_Ingresos7[[#This Row],[Haber]])+(Tabla_Gtos_Ingresos7[[#This Row],[Factor]]*Tabla_Gtos_Ingresos7[[#This Row],[Debe]])</f>
        <v>-1413.98</v>
      </c>
      <c r="W472" s="30">
        <f>VLOOKUP(Tabla_Gtos_Ingresos7[[#This Row],[3 digitos]],PGC_Gtos_e_Ingresos[],3,FALSE)</f>
        <v>-1</v>
      </c>
    </row>
    <row r="473" spans="1:23" x14ac:dyDescent="0.2">
      <c r="A473" s="1">
        <v>2782</v>
      </c>
      <c r="B473" s="12">
        <v>40512</v>
      </c>
      <c r="C473" s="14">
        <v>64000020</v>
      </c>
      <c r="D473" s="2" t="s">
        <v>534</v>
      </c>
      <c r="E473" s="2" t="s">
        <v>535</v>
      </c>
      <c r="F473" s="11">
        <v>1303.98</v>
      </c>
      <c r="G473" s="11">
        <v>0</v>
      </c>
      <c r="H473" s="26" t="str">
        <f>MID(Tabla_Gtos_Ingresos7[[#This Row],[Subcuenta]],1,4)</f>
        <v>6400</v>
      </c>
      <c r="I473" s="27">
        <f>VALUE(MID(Tabla_Gtos_Ingresos7[[#This Row],[4 digitos]],1,3))</f>
        <v>640</v>
      </c>
      <c r="J473" s="27">
        <f>VALUE(MID(Tabla_Gtos_Ingresos7[[#This Row],[3 digitos]],1,2))</f>
        <v>64</v>
      </c>
      <c r="K473" s="28" t="str">
        <f>VLOOKUP(Tabla_Gtos_Ingresos7[[#This Row],[3 digitos]],PGC_Gtos_e_Ingresos[],4,FALSE)</f>
        <v>6.a</v>
      </c>
      <c r="L473" s="30" t="str">
        <f>VLOOKUP(Tabla_Gtos_Ingresos7[[#This Row],[Grupo 1]],Tabla3[],4,FALSE)</f>
        <v>6. Gtos de Personal</v>
      </c>
      <c r="M473" s="30" t="str">
        <f>VLOOKUP(Tabla_Gtos_Ingresos7[[#This Row],[Grupo 1]],Tabla3[],5,FALSE)</f>
        <v>6.a Sueldos y Salarios</v>
      </c>
      <c r="N473" s="28" t="str">
        <f>VLOOKUP(Tabla_Gtos_Ingresos7[[#This Row],[Grupo 1]],Tabla3[],10,FALSE)</f>
        <v>G</v>
      </c>
      <c r="O473" s="28" t="str">
        <f>VLOOKUP(Tabla_Gtos_Ingresos7[[#This Row],[Grupo 1]],Tabla3[],6,FALSE)</f>
        <v>Explotación</v>
      </c>
      <c r="P473" s="28">
        <f>VLOOKUP(Tabla_Gtos_Ingresos7[[#This Row],[Grupo 1]],Tabla3[],2,FALSE)</f>
        <v>6</v>
      </c>
      <c r="Q473" s="29" t="str">
        <f>VLOOKUP(Tabla_Gtos_Ingresos7[[#This Row],[3 digitos]],PGC_Gtos_e_Ingresos[],2,FALSE)</f>
        <v xml:space="preserve"> Sueldos y salarios</v>
      </c>
      <c r="R473" s="30" t="str">
        <f>Tabla_Gtos_Ingresos7[[#This Row],[3 digitos]]&amp;"/"&amp;Tabla_Gtos_Ingresos7[[#This Row],[Nombre cuenta]]</f>
        <v>640/ Sueldos y salarios</v>
      </c>
      <c r="S473" s="30">
        <f>YEAR(Tabla_Gtos_Ingresos7[[#This Row],[Fecha]])</f>
        <v>2010</v>
      </c>
      <c r="T473" s="27">
        <f>MONTH(Tabla_Gtos_Ingresos7[[#This Row],[Fecha]])</f>
        <v>11</v>
      </c>
      <c r="U473" s="30">
        <f>ROUNDUP(MONTH(Tabla_Gtos_Ingresos7[[#This Row],[Fecha]])/3, 0)</f>
        <v>4</v>
      </c>
      <c r="V473" s="30">
        <f>(Tabla_Gtos_Ingresos7[[#This Row],[Factor]]*Tabla_Gtos_Ingresos7[[#This Row],[Haber]])+(Tabla_Gtos_Ingresos7[[#This Row],[Factor]]*Tabla_Gtos_Ingresos7[[#This Row],[Debe]])</f>
        <v>-1303.98</v>
      </c>
      <c r="W473" s="30">
        <f>VLOOKUP(Tabla_Gtos_Ingresos7[[#This Row],[3 digitos]],PGC_Gtos_e_Ingresos[],3,FALSE)</f>
        <v>-1</v>
      </c>
    </row>
    <row r="474" spans="1:23" x14ac:dyDescent="0.2">
      <c r="A474" s="1">
        <v>3016</v>
      </c>
      <c r="B474" s="12">
        <v>40542</v>
      </c>
      <c r="C474" s="14">
        <v>70000229</v>
      </c>
      <c r="D474" s="1" t="s">
        <v>38</v>
      </c>
      <c r="E474" s="1" t="s">
        <v>253</v>
      </c>
      <c r="F474" s="11">
        <v>0</v>
      </c>
      <c r="G474" s="11">
        <v>400</v>
      </c>
      <c r="H474" s="26" t="str">
        <f>MID(Tabla_Gtos_Ingresos7[[#This Row],[Subcuenta]],1,4)</f>
        <v>7000</v>
      </c>
      <c r="I474" s="27">
        <f>VALUE(MID(Tabla_Gtos_Ingresos7[[#This Row],[4 digitos]],1,3))</f>
        <v>700</v>
      </c>
      <c r="J474" s="27">
        <f>VALUE(MID(Tabla_Gtos_Ingresos7[[#This Row],[3 digitos]],1,2))</f>
        <v>70</v>
      </c>
      <c r="K474" s="28" t="str">
        <f>VLOOKUP(Tabla_Gtos_Ingresos7[[#This Row],[3 digitos]],PGC_Gtos_e_Ingresos[],4,FALSE)</f>
        <v>1a</v>
      </c>
      <c r="L474" s="30" t="str">
        <f>VLOOKUP(Tabla_Gtos_Ingresos7[[#This Row],[Grupo 1]],Tabla3[],4,FALSE)</f>
        <v>1. Importe Neto Cifra de Negocios</v>
      </c>
      <c r="M474" s="30" t="str">
        <f>VLOOKUP(Tabla_Gtos_Ingresos7[[#This Row],[Grupo 1]],Tabla3[],5,FALSE)</f>
        <v>1.a Ventas</v>
      </c>
      <c r="N474" s="28" t="str">
        <f>VLOOKUP(Tabla_Gtos_Ingresos7[[#This Row],[Grupo 1]],Tabla3[],10,FALSE)</f>
        <v>I</v>
      </c>
      <c r="O474" s="28" t="str">
        <f>VLOOKUP(Tabla_Gtos_Ingresos7[[#This Row],[Grupo 1]],Tabla3[],6,FALSE)</f>
        <v>Explotación</v>
      </c>
      <c r="P474" s="28">
        <f>VLOOKUP(Tabla_Gtos_Ingresos7[[#This Row],[Grupo 1]],Tabla3[],2,FALSE)</f>
        <v>1</v>
      </c>
      <c r="Q474" s="29" t="str">
        <f>VLOOKUP(Tabla_Gtos_Ingresos7[[#This Row],[3 digitos]],PGC_Gtos_e_Ingresos[],2,FALSE)</f>
        <v xml:space="preserve"> Ventas de mercaderías</v>
      </c>
      <c r="R474" s="30" t="str">
        <f>Tabla_Gtos_Ingresos7[[#This Row],[3 digitos]]&amp;"/"&amp;Tabla_Gtos_Ingresos7[[#This Row],[Nombre cuenta]]</f>
        <v>700/ Ventas de mercaderías</v>
      </c>
      <c r="S474" s="30">
        <f>YEAR(Tabla_Gtos_Ingresos7[[#This Row],[Fecha]])</f>
        <v>2010</v>
      </c>
      <c r="T474" s="27">
        <f>MONTH(Tabla_Gtos_Ingresos7[[#This Row],[Fecha]])</f>
        <v>12</v>
      </c>
      <c r="U474" s="30">
        <f>ROUNDUP(MONTH(Tabla_Gtos_Ingresos7[[#This Row],[Fecha]])/3, 0)</f>
        <v>4</v>
      </c>
      <c r="V474" s="30">
        <f>(Tabla_Gtos_Ingresos7[[#This Row],[Factor]]*Tabla_Gtos_Ingresos7[[#This Row],[Haber]])+(Tabla_Gtos_Ingresos7[[#This Row],[Factor]]*Tabla_Gtos_Ingresos7[[#This Row],[Debe]])</f>
        <v>400</v>
      </c>
      <c r="W474" s="30">
        <f>VLOOKUP(Tabla_Gtos_Ingresos7[[#This Row],[3 digitos]],PGC_Gtos_e_Ingresos[],3,FALSE)</f>
        <v>1</v>
      </c>
    </row>
    <row r="475" spans="1:23" x14ac:dyDescent="0.2">
      <c r="A475" s="1">
        <v>3017</v>
      </c>
      <c r="B475" s="12">
        <v>40542</v>
      </c>
      <c r="C475" s="14">
        <v>70000230</v>
      </c>
      <c r="D475" s="1" t="s">
        <v>38</v>
      </c>
      <c r="E475" s="1" t="s">
        <v>558</v>
      </c>
      <c r="F475" s="11">
        <v>0</v>
      </c>
      <c r="G475" s="11">
        <v>46.53</v>
      </c>
      <c r="H475" s="26" t="str">
        <f>MID(Tabla_Gtos_Ingresos7[[#This Row],[Subcuenta]],1,4)</f>
        <v>7000</v>
      </c>
      <c r="I475" s="27">
        <f>VALUE(MID(Tabla_Gtos_Ingresos7[[#This Row],[4 digitos]],1,3))</f>
        <v>700</v>
      </c>
      <c r="J475" s="27">
        <f>VALUE(MID(Tabla_Gtos_Ingresos7[[#This Row],[3 digitos]],1,2))</f>
        <v>70</v>
      </c>
      <c r="K475" s="28" t="str">
        <f>VLOOKUP(Tabla_Gtos_Ingresos7[[#This Row],[3 digitos]],PGC_Gtos_e_Ingresos[],4,FALSE)</f>
        <v>1a</v>
      </c>
      <c r="L475" s="30" t="str">
        <f>VLOOKUP(Tabla_Gtos_Ingresos7[[#This Row],[Grupo 1]],Tabla3[],4,FALSE)</f>
        <v>1. Importe Neto Cifra de Negocios</v>
      </c>
      <c r="M475" s="30" t="str">
        <f>VLOOKUP(Tabla_Gtos_Ingresos7[[#This Row],[Grupo 1]],Tabla3[],5,FALSE)</f>
        <v>1.a Ventas</v>
      </c>
      <c r="N475" s="28" t="str">
        <f>VLOOKUP(Tabla_Gtos_Ingresos7[[#This Row],[Grupo 1]],Tabla3[],10,FALSE)</f>
        <v>I</v>
      </c>
      <c r="O475" s="28" t="str">
        <f>VLOOKUP(Tabla_Gtos_Ingresos7[[#This Row],[Grupo 1]],Tabla3[],6,FALSE)</f>
        <v>Explotación</v>
      </c>
      <c r="P475" s="28">
        <f>VLOOKUP(Tabla_Gtos_Ingresos7[[#This Row],[Grupo 1]],Tabla3[],2,FALSE)</f>
        <v>1</v>
      </c>
      <c r="Q475" s="29" t="str">
        <f>VLOOKUP(Tabla_Gtos_Ingresos7[[#This Row],[3 digitos]],PGC_Gtos_e_Ingresos[],2,FALSE)</f>
        <v xml:space="preserve"> Ventas de mercaderías</v>
      </c>
      <c r="R475" s="30" t="str">
        <f>Tabla_Gtos_Ingresos7[[#This Row],[3 digitos]]&amp;"/"&amp;Tabla_Gtos_Ingresos7[[#This Row],[Nombre cuenta]]</f>
        <v>700/ Ventas de mercaderías</v>
      </c>
      <c r="S475" s="30">
        <f>YEAR(Tabla_Gtos_Ingresos7[[#This Row],[Fecha]])</f>
        <v>2010</v>
      </c>
      <c r="T475" s="27">
        <f>MONTH(Tabla_Gtos_Ingresos7[[#This Row],[Fecha]])</f>
        <v>12</v>
      </c>
      <c r="U475" s="30">
        <f>ROUNDUP(MONTH(Tabla_Gtos_Ingresos7[[#This Row],[Fecha]])/3, 0)</f>
        <v>4</v>
      </c>
      <c r="V475" s="30">
        <f>(Tabla_Gtos_Ingresos7[[#This Row],[Factor]]*Tabla_Gtos_Ingresos7[[#This Row],[Haber]])+(Tabla_Gtos_Ingresos7[[#This Row],[Factor]]*Tabla_Gtos_Ingresos7[[#This Row],[Debe]])</f>
        <v>46.53</v>
      </c>
      <c r="W475" s="30">
        <f>VLOOKUP(Tabla_Gtos_Ingresos7[[#This Row],[3 digitos]],PGC_Gtos_e_Ingresos[],3,FALSE)</f>
        <v>1</v>
      </c>
    </row>
    <row r="476" spans="1:23" x14ac:dyDescent="0.2">
      <c r="A476" s="1">
        <v>3018</v>
      </c>
      <c r="B476" s="12">
        <v>40542</v>
      </c>
      <c r="C476" s="14">
        <v>70000231</v>
      </c>
      <c r="D476" s="1" t="s">
        <v>38</v>
      </c>
      <c r="E476" s="1" t="s">
        <v>254</v>
      </c>
      <c r="F476" s="11">
        <v>0</v>
      </c>
      <c r="G476" s="11">
        <v>2842.36</v>
      </c>
      <c r="H476" s="26" t="str">
        <f>MID(Tabla_Gtos_Ingresos7[[#This Row],[Subcuenta]],1,4)</f>
        <v>7000</v>
      </c>
      <c r="I476" s="27">
        <f>VALUE(MID(Tabla_Gtos_Ingresos7[[#This Row],[4 digitos]],1,3))</f>
        <v>700</v>
      </c>
      <c r="J476" s="27">
        <f>VALUE(MID(Tabla_Gtos_Ingresos7[[#This Row],[3 digitos]],1,2))</f>
        <v>70</v>
      </c>
      <c r="K476" s="28" t="str">
        <f>VLOOKUP(Tabla_Gtos_Ingresos7[[#This Row],[3 digitos]],PGC_Gtos_e_Ingresos[],4,FALSE)</f>
        <v>1a</v>
      </c>
      <c r="L476" s="30" t="str">
        <f>VLOOKUP(Tabla_Gtos_Ingresos7[[#This Row],[Grupo 1]],Tabla3[],4,FALSE)</f>
        <v>1. Importe Neto Cifra de Negocios</v>
      </c>
      <c r="M476" s="30" t="str">
        <f>VLOOKUP(Tabla_Gtos_Ingresos7[[#This Row],[Grupo 1]],Tabla3[],5,FALSE)</f>
        <v>1.a Ventas</v>
      </c>
      <c r="N476" s="28" t="str">
        <f>VLOOKUP(Tabla_Gtos_Ingresos7[[#This Row],[Grupo 1]],Tabla3[],10,FALSE)</f>
        <v>I</v>
      </c>
      <c r="O476" s="28" t="str">
        <f>VLOOKUP(Tabla_Gtos_Ingresos7[[#This Row],[Grupo 1]],Tabla3[],6,FALSE)</f>
        <v>Explotación</v>
      </c>
      <c r="P476" s="28">
        <f>VLOOKUP(Tabla_Gtos_Ingresos7[[#This Row],[Grupo 1]],Tabla3[],2,FALSE)</f>
        <v>1</v>
      </c>
      <c r="Q476" s="29" t="str">
        <f>VLOOKUP(Tabla_Gtos_Ingresos7[[#This Row],[3 digitos]],PGC_Gtos_e_Ingresos[],2,FALSE)</f>
        <v xml:space="preserve"> Ventas de mercaderías</v>
      </c>
      <c r="R476" s="30" t="str">
        <f>Tabla_Gtos_Ingresos7[[#This Row],[3 digitos]]&amp;"/"&amp;Tabla_Gtos_Ingresos7[[#This Row],[Nombre cuenta]]</f>
        <v>700/ Ventas de mercaderías</v>
      </c>
      <c r="S476" s="30">
        <f>YEAR(Tabla_Gtos_Ingresos7[[#This Row],[Fecha]])</f>
        <v>2010</v>
      </c>
      <c r="T476" s="27">
        <f>MONTH(Tabla_Gtos_Ingresos7[[#This Row],[Fecha]])</f>
        <v>12</v>
      </c>
      <c r="U476" s="30">
        <f>ROUNDUP(MONTH(Tabla_Gtos_Ingresos7[[#This Row],[Fecha]])/3, 0)</f>
        <v>4</v>
      </c>
      <c r="V476" s="30">
        <f>(Tabla_Gtos_Ingresos7[[#This Row],[Factor]]*Tabla_Gtos_Ingresos7[[#This Row],[Haber]])+(Tabla_Gtos_Ingresos7[[#This Row],[Factor]]*Tabla_Gtos_Ingresos7[[#This Row],[Debe]])</f>
        <v>2842.36</v>
      </c>
      <c r="W476" s="30">
        <f>VLOOKUP(Tabla_Gtos_Ingresos7[[#This Row],[3 digitos]],PGC_Gtos_e_Ingresos[],3,FALSE)</f>
        <v>1</v>
      </c>
    </row>
    <row r="477" spans="1:23" x14ac:dyDescent="0.2">
      <c r="A477" s="1">
        <v>3019</v>
      </c>
      <c r="B477" s="12">
        <v>40542</v>
      </c>
      <c r="C477" s="14">
        <v>70000232</v>
      </c>
      <c r="D477" s="1" t="s">
        <v>38</v>
      </c>
      <c r="E477" s="1" t="s">
        <v>642</v>
      </c>
      <c r="F477" s="11">
        <v>0</v>
      </c>
      <c r="G477" s="11">
        <v>332.53</v>
      </c>
      <c r="H477" s="26" t="str">
        <f>MID(Tabla_Gtos_Ingresos7[[#This Row],[Subcuenta]],1,4)</f>
        <v>7000</v>
      </c>
      <c r="I477" s="27">
        <f>VALUE(MID(Tabla_Gtos_Ingresos7[[#This Row],[4 digitos]],1,3))</f>
        <v>700</v>
      </c>
      <c r="J477" s="27">
        <f>VALUE(MID(Tabla_Gtos_Ingresos7[[#This Row],[3 digitos]],1,2))</f>
        <v>70</v>
      </c>
      <c r="K477" s="28" t="str">
        <f>VLOOKUP(Tabla_Gtos_Ingresos7[[#This Row],[3 digitos]],PGC_Gtos_e_Ingresos[],4,FALSE)</f>
        <v>1a</v>
      </c>
      <c r="L477" s="30" t="str">
        <f>VLOOKUP(Tabla_Gtos_Ingresos7[[#This Row],[Grupo 1]],Tabla3[],4,FALSE)</f>
        <v>1. Importe Neto Cifra de Negocios</v>
      </c>
      <c r="M477" s="30" t="str">
        <f>VLOOKUP(Tabla_Gtos_Ingresos7[[#This Row],[Grupo 1]],Tabla3[],5,FALSE)</f>
        <v>1.a Ventas</v>
      </c>
      <c r="N477" s="28" t="str">
        <f>VLOOKUP(Tabla_Gtos_Ingresos7[[#This Row],[Grupo 1]],Tabla3[],10,FALSE)</f>
        <v>I</v>
      </c>
      <c r="O477" s="28" t="str">
        <f>VLOOKUP(Tabla_Gtos_Ingresos7[[#This Row],[Grupo 1]],Tabla3[],6,FALSE)</f>
        <v>Explotación</v>
      </c>
      <c r="P477" s="28">
        <f>VLOOKUP(Tabla_Gtos_Ingresos7[[#This Row],[Grupo 1]],Tabla3[],2,FALSE)</f>
        <v>1</v>
      </c>
      <c r="Q477" s="29" t="str">
        <f>VLOOKUP(Tabla_Gtos_Ingresos7[[#This Row],[3 digitos]],PGC_Gtos_e_Ingresos[],2,FALSE)</f>
        <v xml:space="preserve"> Ventas de mercaderías</v>
      </c>
      <c r="R477" s="30" t="str">
        <f>Tabla_Gtos_Ingresos7[[#This Row],[3 digitos]]&amp;"/"&amp;Tabla_Gtos_Ingresos7[[#This Row],[Nombre cuenta]]</f>
        <v>700/ Ventas de mercaderías</v>
      </c>
      <c r="S477" s="30">
        <f>YEAR(Tabla_Gtos_Ingresos7[[#This Row],[Fecha]])</f>
        <v>2010</v>
      </c>
      <c r="T477" s="27">
        <f>MONTH(Tabla_Gtos_Ingresos7[[#This Row],[Fecha]])</f>
        <v>12</v>
      </c>
      <c r="U477" s="30">
        <f>ROUNDUP(MONTH(Tabla_Gtos_Ingresos7[[#This Row],[Fecha]])/3, 0)</f>
        <v>4</v>
      </c>
      <c r="V477" s="30">
        <f>(Tabla_Gtos_Ingresos7[[#This Row],[Factor]]*Tabla_Gtos_Ingresos7[[#This Row],[Haber]])+(Tabla_Gtos_Ingresos7[[#This Row],[Factor]]*Tabla_Gtos_Ingresos7[[#This Row],[Debe]])</f>
        <v>332.53</v>
      </c>
      <c r="W477" s="30">
        <f>VLOOKUP(Tabla_Gtos_Ingresos7[[#This Row],[3 digitos]],PGC_Gtos_e_Ingresos[],3,FALSE)</f>
        <v>1</v>
      </c>
    </row>
    <row r="478" spans="1:23" x14ac:dyDescent="0.2">
      <c r="A478" s="1">
        <v>3020</v>
      </c>
      <c r="B478" s="12">
        <v>40542</v>
      </c>
      <c r="C478" s="14">
        <v>70000233</v>
      </c>
      <c r="D478" s="1" t="s">
        <v>38</v>
      </c>
      <c r="E478" s="1" t="s">
        <v>56</v>
      </c>
      <c r="F478" s="11">
        <v>0</v>
      </c>
      <c r="G478" s="11">
        <v>409.92</v>
      </c>
      <c r="H478" s="26" t="str">
        <f>MID(Tabla_Gtos_Ingresos7[[#This Row],[Subcuenta]],1,4)</f>
        <v>7000</v>
      </c>
      <c r="I478" s="27">
        <f>VALUE(MID(Tabla_Gtos_Ingresos7[[#This Row],[4 digitos]],1,3))</f>
        <v>700</v>
      </c>
      <c r="J478" s="27">
        <f>VALUE(MID(Tabla_Gtos_Ingresos7[[#This Row],[3 digitos]],1,2))</f>
        <v>70</v>
      </c>
      <c r="K478" s="28" t="str">
        <f>VLOOKUP(Tabla_Gtos_Ingresos7[[#This Row],[3 digitos]],PGC_Gtos_e_Ingresos[],4,FALSE)</f>
        <v>1a</v>
      </c>
      <c r="L478" s="30" t="str">
        <f>VLOOKUP(Tabla_Gtos_Ingresos7[[#This Row],[Grupo 1]],Tabla3[],4,FALSE)</f>
        <v>1. Importe Neto Cifra de Negocios</v>
      </c>
      <c r="M478" s="30" t="str">
        <f>VLOOKUP(Tabla_Gtos_Ingresos7[[#This Row],[Grupo 1]],Tabla3[],5,FALSE)</f>
        <v>1.a Ventas</v>
      </c>
      <c r="N478" s="28" t="str">
        <f>VLOOKUP(Tabla_Gtos_Ingresos7[[#This Row],[Grupo 1]],Tabla3[],10,FALSE)</f>
        <v>I</v>
      </c>
      <c r="O478" s="28" t="str">
        <f>VLOOKUP(Tabla_Gtos_Ingresos7[[#This Row],[Grupo 1]],Tabla3[],6,FALSE)</f>
        <v>Explotación</v>
      </c>
      <c r="P478" s="28">
        <f>VLOOKUP(Tabla_Gtos_Ingresos7[[#This Row],[Grupo 1]],Tabla3[],2,FALSE)</f>
        <v>1</v>
      </c>
      <c r="Q478" s="29" t="str">
        <f>VLOOKUP(Tabla_Gtos_Ingresos7[[#This Row],[3 digitos]],PGC_Gtos_e_Ingresos[],2,FALSE)</f>
        <v xml:space="preserve"> Ventas de mercaderías</v>
      </c>
      <c r="R478" s="30" t="str">
        <f>Tabla_Gtos_Ingresos7[[#This Row],[3 digitos]]&amp;"/"&amp;Tabla_Gtos_Ingresos7[[#This Row],[Nombre cuenta]]</f>
        <v>700/ Ventas de mercaderías</v>
      </c>
      <c r="S478" s="30">
        <f>YEAR(Tabla_Gtos_Ingresos7[[#This Row],[Fecha]])</f>
        <v>2010</v>
      </c>
      <c r="T478" s="27">
        <f>MONTH(Tabla_Gtos_Ingresos7[[#This Row],[Fecha]])</f>
        <v>12</v>
      </c>
      <c r="U478" s="30">
        <f>ROUNDUP(MONTH(Tabla_Gtos_Ingresos7[[#This Row],[Fecha]])/3, 0)</f>
        <v>4</v>
      </c>
      <c r="V478" s="30">
        <f>(Tabla_Gtos_Ingresos7[[#This Row],[Factor]]*Tabla_Gtos_Ingresos7[[#This Row],[Haber]])+(Tabla_Gtos_Ingresos7[[#This Row],[Factor]]*Tabla_Gtos_Ingresos7[[#This Row],[Debe]])</f>
        <v>409.92</v>
      </c>
      <c r="W478" s="30">
        <f>VLOOKUP(Tabla_Gtos_Ingresos7[[#This Row],[3 digitos]],PGC_Gtos_e_Ingresos[],3,FALSE)</f>
        <v>1</v>
      </c>
    </row>
    <row r="479" spans="1:23" x14ac:dyDescent="0.2">
      <c r="A479" s="1">
        <v>3021</v>
      </c>
      <c r="B479" s="12">
        <v>40542</v>
      </c>
      <c r="C479" s="14">
        <v>70000234</v>
      </c>
      <c r="D479" s="1" t="s">
        <v>38</v>
      </c>
      <c r="E479" s="1" t="s">
        <v>418</v>
      </c>
      <c r="F479" s="11">
        <v>0</v>
      </c>
      <c r="G479" s="11">
        <v>1285.51</v>
      </c>
      <c r="H479" s="26" t="str">
        <f>MID(Tabla_Gtos_Ingresos7[[#This Row],[Subcuenta]],1,4)</f>
        <v>7000</v>
      </c>
      <c r="I479" s="27">
        <f>VALUE(MID(Tabla_Gtos_Ingresos7[[#This Row],[4 digitos]],1,3))</f>
        <v>700</v>
      </c>
      <c r="J479" s="27">
        <f>VALUE(MID(Tabla_Gtos_Ingresos7[[#This Row],[3 digitos]],1,2))</f>
        <v>70</v>
      </c>
      <c r="K479" s="28" t="str">
        <f>VLOOKUP(Tabla_Gtos_Ingresos7[[#This Row],[3 digitos]],PGC_Gtos_e_Ingresos[],4,FALSE)</f>
        <v>1a</v>
      </c>
      <c r="L479" s="30" t="str">
        <f>VLOOKUP(Tabla_Gtos_Ingresos7[[#This Row],[Grupo 1]],Tabla3[],4,FALSE)</f>
        <v>1. Importe Neto Cifra de Negocios</v>
      </c>
      <c r="M479" s="30" t="str">
        <f>VLOOKUP(Tabla_Gtos_Ingresos7[[#This Row],[Grupo 1]],Tabla3[],5,FALSE)</f>
        <v>1.a Ventas</v>
      </c>
      <c r="N479" s="28" t="str">
        <f>VLOOKUP(Tabla_Gtos_Ingresos7[[#This Row],[Grupo 1]],Tabla3[],10,FALSE)</f>
        <v>I</v>
      </c>
      <c r="O479" s="28" t="str">
        <f>VLOOKUP(Tabla_Gtos_Ingresos7[[#This Row],[Grupo 1]],Tabla3[],6,FALSE)</f>
        <v>Explotación</v>
      </c>
      <c r="P479" s="28">
        <f>VLOOKUP(Tabla_Gtos_Ingresos7[[#This Row],[Grupo 1]],Tabla3[],2,FALSE)</f>
        <v>1</v>
      </c>
      <c r="Q479" s="29" t="str">
        <f>VLOOKUP(Tabla_Gtos_Ingresos7[[#This Row],[3 digitos]],PGC_Gtos_e_Ingresos[],2,FALSE)</f>
        <v xml:space="preserve"> Ventas de mercaderías</v>
      </c>
      <c r="R479" s="30" t="str">
        <f>Tabla_Gtos_Ingresos7[[#This Row],[3 digitos]]&amp;"/"&amp;Tabla_Gtos_Ingresos7[[#This Row],[Nombre cuenta]]</f>
        <v>700/ Ventas de mercaderías</v>
      </c>
      <c r="S479" s="30">
        <f>YEAR(Tabla_Gtos_Ingresos7[[#This Row],[Fecha]])</f>
        <v>2010</v>
      </c>
      <c r="T479" s="27">
        <f>MONTH(Tabla_Gtos_Ingresos7[[#This Row],[Fecha]])</f>
        <v>12</v>
      </c>
      <c r="U479" s="30">
        <f>ROUNDUP(MONTH(Tabla_Gtos_Ingresos7[[#This Row],[Fecha]])/3, 0)</f>
        <v>4</v>
      </c>
      <c r="V479" s="30">
        <f>(Tabla_Gtos_Ingresos7[[#This Row],[Factor]]*Tabla_Gtos_Ingresos7[[#This Row],[Haber]])+(Tabla_Gtos_Ingresos7[[#This Row],[Factor]]*Tabla_Gtos_Ingresos7[[#This Row],[Debe]])</f>
        <v>1285.51</v>
      </c>
      <c r="W479" s="30">
        <f>VLOOKUP(Tabla_Gtos_Ingresos7[[#This Row],[3 digitos]],PGC_Gtos_e_Ingresos[],3,FALSE)</f>
        <v>1</v>
      </c>
    </row>
    <row r="480" spans="1:23" x14ac:dyDescent="0.2">
      <c r="A480" s="1">
        <v>3022</v>
      </c>
      <c r="B480" s="12">
        <v>40542</v>
      </c>
      <c r="C480" s="14">
        <v>70000235</v>
      </c>
      <c r="D480" s="1" t="s">
        <v>38</v>
      </c>
      <c r="E480" s="1" t="s">
        <v>255</v>
      </c>
      <c r="F480" s="11">
        <v>0</v>
      </c>
      <c r="G480" s="11">
        <v>202.4</v>
      </c>
      <c r="H480" s="26" t="str">
        <f>MID(Tabla_Gtos_Ingresos7[[#This Row],[Subcuenta]],1,4)</f>
        <v>7000</v>
      </c>
      <c r="I480" s="27">
        <f>VALUE(MID(Tabla_Gtos_Ingresos7[[#This Row],[4 digitos]],1,3))</f>
        <v>700</v>
      </c>
      <c r="J480" s="27">
        <f>VALUE(MID(Tabla_Gtos_Ingresos7[[#This Row],[3 digitos]],1,2))</f>
        <v>70</v>
      </c>
      <c r="K480" s="28" t="str">
        <f>VLOOKUP(Tabla_Gtos_Ingresos7[[#This Row],[3 digitos]],PGC_Gtos_e_Ingresos[],4,FALSE)</f>
        <v>1a</v>
      </c>
      <c r="L480" s="30" t="str">
        <f>VLOOKUP(Tabla_Gtos_Ingresos7[[#This Row],[Grupo 1]],Tabla3[],4,FALSE)</f>
        <v>1. Importe Neto Cifra de Negocios</v>
      </c>
      <c r="M480" s="30" t="str">
        <f>VLOOKUP(Tabla_Gtos_Ingresos7[[#This Row],[Grupo 1]],Tabla3[],5,FALSE)</f>
        <v>1.a Ventas</v>
      </c>
      <c r="N480" s="28" t="str">
        <f>VLOOKUP(Tabla_Gtos_Ingresos7[[#This Row],[Grupo 1]],Tabla3[],10,FALSE)</f>
        <v>I</v>
      </c>
      <c r="O480" s="28" t="str">
        <f>VLOOKUP(Tabla_Gtos_Ingresos7[[#This Row],[Grupo 1]],Tabla3[],6,FALSE)</f>
        <v>Explotación</v>
      </c>
      <c r="P480" s="28">
        <f>VLOOKUP(Tabla_Gtos_Ingresos7[[#This Row],[Grupo 1]],Tabla3[],2,FALSE)</f>
        <v>1</v>
      </c>
      <c r="Q480" s="29" t="str">
        <f>VLOOKUP(Tabla_Gtos_Ingresos7[[#This Row],[3 digitos]],PGC_Gtos_e_Ingresos[],2,FALSE)</f>
        <v xml:space="preserve"> Ventas de mercaderías</v>
      </c>
      <c r="R480" s="30" t="str">
        <f>Tabla_Gtos_Ingresos7[[#This Row],[3 digitos]]&amp;"/"&amp;Tabla_Gtos_Ingresos7[[#This Row],[Nombre cuenta]]</f>
        <v>700/ Ventas de mercaderías</v>
      </c>
      <c r="S480" s="30">
        <f>YEAR(Tabla_Gtos_Ingresos7[[#This Row],[Fecha]])</f>
        <v>2010</v>
      </c>
      <c r="T480" s="27">
        <f>MONTH(Tabla_Gtos_Ingresos7[[#This Row],[Fecha]])</f>
        <v>12</v>
      </c>
      <c r="U480" s="30">
        <f>ROUNDUP(MONTH(Tabla_Gtos_Ingresos7[[#This Row],[Fecha]])/3, 0)</f>
        <v>4</v>
      </c>
      <c r="V480" s="30">
        <f>(Tabla_Gtos_Ingresos7[[#This Row],[Factor]]*Tabla_Gtos_Ingresos7[[#This Row],[Haber]])+(Tabla_Gtos_Ingresos7[[#This Row],[Factor]]*Tabla_Gtos_Ingresos7[[#This Row],[Debe]])</f>
        <v>202.4</v>
      </c>
      <c r="W480" s="30">
        <f>VLOOKUP(Tabla_Gtos_Ingresos7[[#This Row],[3 digitos]],PGC_Gtos_e_Ingresos[],3,FALSE)</f>
        <v>1</v>
      </c>
    </row>
    <row r="481" spans="1:23" x14ac:dyDescent="0.2">
      <c r="A481" s="1">
        <v>3023</v>
      </c>
      <c r="B481" s="12">
        <v>40542</v>
      </c>
      <c r="C481" s="14">
        <v>70000236</v>
      </c>
      <c r="D481" s="1" t="s">
        <v>38</v>
      </c>
      <c r="E481" s="1" t="s">
        <v>618</v>
      </c>
      <c r="F481" s="11">
        <v>0</v>
      </c>
      <c r="G481" s="11">
        <v>668.44</v>
      </c>
      <c r="H481" s="26" t="str">
        <f>MID(Tabla_Gtos_Ingresos7[[#This Row],[Subcuenta]],1,4)</f>
        <v>7000</v>
      </c>
      <c r="I481" s="27">
        <f>VALUE(MID(Tabla_Gtos_Ingresos7[[#This Row],[4 digitos]],1,3))</f>
        <v>700</v>
      </c>
      <c r="J481" s="27">
        <f>VALUE(MID(Tabla_Gtos_Ingresos7[[#This Row],[3 digitos]],1,2))</f>
        <v>70</v>
      </c>
      <c r="K481" s="28" t="str">
        <f>VLOOKUP(Tabla_Gtos_Ingresos7[[#This Row],[3 digitos]],PGC_Gtos_e_Ingresos[],4,FALSE)</f>
        <v>1a</v>
      </c>
      <c r="L481" s="30" t="str">
        <f>VLOOKUP(Tabla_Gtos_Ingresos7[[#This Row],[Grupo 1]],Tabla3[],4,FALSE)</f>
        <v>1. Importe Neto Cifra de Negocios</v>
      </c>
      <c r="M481" s="30" t="str">
        <f>VLOOKUP(Tabla_Gtos_Ingresos7[[#This Row],[Grupo 1]],Tabla3[],5,FALSE)</f>
        <v>1.a Ventas</v>
      </c>
      <c r="N481" s="28" t="str">
        <f>VLOOKUP(Tabla_Gtos_Ingresos7[[#This Row],[Grupo 1]],Tabla3[],10,FALSE)</f>
        <v>I</v>
      </c>
      <c r="O481" s="28" t="str">
        <f>VLOOKUP(Tabla_Gtos_Ingresos7[[#This Row],[Grupo 1]],Tabla3[],6,FALSE)</f>
        <v>Explotación</v>
      </c>
      <c r="P481" s="28">
        <f>VLOOKUP(Tabla_Gtos_Ingresos7[[#This Row],[Grupo 1]],Tabla3[],2,FALSE)</f>
        <v>1</v>
      </c>
      <c r="Q481" s="29" t="str">
        <f>VLOOKUP(Tabla_Gtos_Ingresos7[[#This Row],[3 digitos]],PGC_Gtos_e_Ingresos[],2,FALSE)</f>
        <v xml:space="preserve"> Ventas de mercaderías</v>
      </c>
      <c r="R481" s="30" t="str">
        <f>Tabla_Gtos_Ingresos7[[#This Row],[3 digitos]]&amp;"/"&amp;Tabla_Gtos_Ingresos7[[#This Row],[Nombre cuenta]]</f>
        <v>700/ Ventas de mercaderías</v>
      </c>
      <c r="S481" s="30">
        <f>YEAR(Tabla_Gtos_Ingresos7[[#This Row],[Fecha]])</f>
        <v>2010</v>
      </c>
      <c r="T481" s="27">
        <f>MONTH(Tabla_Gtos_Ingresos7[[#This Row],[Fecha]])</f>
        <v>12</v>
      </c>
      <c r="U481" s="30">
        <f>ROUNDUP(MONTH(Tabla_Gtos_Ingresos7[[#This Row],[Fecha]])/3, 0)</f>
        <v>4</v>
      </c>
      <c r="V481" s="30">
        <f>(Tabla_Gtos_Ingresos7[[#This Row],[Factor]]*Tabla_Gtos_Ingresos7[[#This Row],[Haber]])+(Tabla_Gtos_Ingresos7[[#This Row],[Factor]]*Tabla_Gtos_Ingresos7[[#This Row],[Debe]])</f>
        <v>668.44</v>
      </c>
      <c r="W481" s="30">
        <f>VLOOKUP(Tabla_Gtos_Ingresos7[[#This Row],[3 digitos]],PGC_Gtos_e_Ingresos[],3,FALSE)</f>
        <v>1</v>
      </c>
    </row>
    <row r="482" spans="1:23" x14ac:dyDescent="0.2">
      <c r="A482" s="1">
        <v>3024</v>
      </c>
      <c r="B482" s="12">
        <v>40542</v>
      </c>
      <c r="C482" s="14">
        <v>70000237</v>
      </c>
      <c r="D482" s="1" t="s">
        <v>38</v>
      </c>
      <c r="E482" s="1" t="s">
        <v>586</v>
      </c>
      <c r="F482" s="11">
        <v>0</v>
      </c>
      <c r="G482" s="11">
        <v>87.78</v>
      </c>
      <c r="H482" s="26" t="str">
        <f>MID(Tabla_Gtos_Ingresos7[[#This Row],[Subcuenta]],1,4)</f>
        <v>7000</v>
      </c>
      <c r="I482" s="27">
        <f>VALUE(MID(Tabla_Gtos_Ingresos7[[#This Row],[4 digitos]],1,3))</f>
        <v>700</v>
      </c>
      <c r="J482" s="27">
        <f>VALUE(MID(Tabla_Gtos_Ingresos7[[#This Row],[3 digitos]],1,2))</f>
        <v>70</v>
      </c>
      <c r="K482" s="28" t="str">
        <f>VLOOKUP(Tabla_Gtos_Ingresos7[[#This Row],[3 digitos]],PGC_Gtos_e_Ingresos[],4,FALSE)</f>
        <v>1a</v>
      </c>
      <c r="L482" s="30" t="str">
        <f>VLOOKUP(Tabla_Gtos_Ingresos7[[#This Row],[Grupo 1]],Tabla3[],4,FALSE)</f>
        <v>1. Importe Neto Cifra de Negocios</v>
      </c>
      <c r="M482" s="30" t="str">
        <f>VLOOKUP(Tabla_Gtos_Ingresos7[[#This Row],[Grupo 1]],Tabla3[],5,FALSE)</f>
        <v>1.a Ventas</v>
      </c>
      <c r="N482" s="28" t="str">
        <f>VLOOKUP(Tabla_Gtos_Ingresos7[[#This Row],[Grupo 1]],Tabla3[],10,FALSE)</f>
        <v>I</v>
      </c>
      <c r="O482" s="28" t="str">
        <f>VLOOKUP(Tabla_Gtos_Ingresos7[[#This Row],[Grupo 1]],Tabla3[],6,FALSE)</f>
        <v>Explotación</v>
      </c>
      <c r="P482" s="28">
        <f>VLOOKUP(Tabla_Gtos_Ingresos7[[#This Row],[Grupo 1]],Tabla3[],2,FALSE)</f>
        <v>1</v>
      </c>
      <c r="Q482" s="29" t="str">
        <f>VLOOKUP(Tabla_Gtos_Ingresos7[[#This Row],[3 digitos]],PGC_Gtos_e_Ingresos[],2,FALSE)</f>
        <v xml:space="preserve"> Ventas de mercaderías</v>
      </c>
      <c r="R482" s="30" t="str">
        <f>Tabla_Gtos_Ingresos7[[#This Row],[3 digitos]]&amp;"/"&amp;Tabla_Gtos_Ingresos7[[#This Row],[Nombre cuenta]]</f>
        <v>700/ Ventas de mercaderías</v>
      </c>
      <c r="S482" s="30">
        <f>YEAR(Tabla_Gtos_Ingresos7[[#This Row],[Fecha]])</f>
        <v>2010</v>
      </c>
      <c r="T482" s="27">
        <f>MONTH(Tabla_Gtos_Ingresos7[[#This Row],[Fecha]])</f>
        <v>12</v>
      </c>
      <c r="U482" s="30">
        <f>ROUNDUP(MONTH(Tabla_Gtos_Ingresos7[[#This Row],[Fecha]])/3, 0)</f>
        <v>4</v>
      </c>
      <c r="V482" s="30">
        <f>(Tabla_Gtos_Ingresos7[[#This Row],[Factor]]*Tabla_Gtos_Ingresos7[[#This Row],[Haber]])+(Tabla_Gtos_Ingresos7[[#This Row],[Factor]]*Tabla_Gtos_Ingresos7[[#This Row],[Debe]])</f>
        <v>87.78</v>
      </c>
      <c r="W482" s="30">
        <f>VLOOKUP(Tabla_Gtos_Ingresos7[[#This Row],[3 digitos]],PGC_Gtos_e_Ingresos[],3,FALSE)</f>
        <v>1</v>
      </c>
    </row>
    <row r="483" spans="1:23" x14ac:dyDescent="0.2">
      <c r="A483" s="1">
        <v>3025</v>
      </c>
      <c r="B483" s="12">
        <v>40542</v>
      </c>
      <c r="C483" s="14">
        <v>70000238</v>
      </c>
      <c r="D483" s="1" t="s">
        <v>38</v>
      </c>
      <c r="E483" s="1" t="s">
        <v>717</v>
      </c>
      <c r="F483" s="11">
        <v>0</v>
      </c>
      <c r="G483" s="11">
        <v>101.44</v>
      </c>
      <c r="H483" s="26" t="str">
        <f>MID(Tabla_Gtos_Ingresos7[[#This Row],[Subcuenta]],1,4)</f>
        <v>7000</v>
      </c>
      <c r="I483" s="27">
        <f>VALUE(MID(Tabla_Gtos_Ingresos7[[#This Row],[4 digitos]],1,3))</f>
        <v>700</v>
      </c>
      <c r="J483" s="27">
        <f>VALUE(MID(Tabla_Gtos_Ingresos7[[#This Row],[3 digitos]],1,2))</f>
        <v>70</v>
      </c>
      <c r="K483" s="28" t="str">
        <f>VLOOKUP(Tabla_Gtos_Ingresos7[[#This Row],[3 digitos]],PGC_Gtos_e_Ingresos[],4,FALSE)</f>
        <v>1a</v>
      </c>
      <c r="L483" s="30" t="str">
        <f>VLOOKUP(Tabla_Gtos_Ingresos7[[#This Row],[Grupo 1]],Tabla3[],4,FALSE)</f>
        <v>1. Importe Neto Cifra de Negocios</v>
      </c>
      <c r="M483" s="30" t="str">
        <f>VLOOKUP(Tabla_Gtos_Ingresos7[[#This Row],[Grupo 1]],Tabla3[],5,FALSE)</f>
        <v>1.a Ventas</v>
      </c>
      <c r="N483" s="28" t="str">
        <f>VLOOKUP(Tabla_Gtos_Ingresos7[[#This Row],[Grupo 1]],Tabla3[],10,FALSE)</f>
        <v>I</v>
      </c>
      <c r="O483" s="28" t="str">
        <f>VLOOKUP(Tabla_Gtos_Ingresos7[[#This Row],[Grupo 1]],Tabla3[],6,FALSE)</f>
        <v>Explotación</v>
      </c>
      <c r="P483" s="28">
        <f>VLOOKUP(Tabla_Gtos_Ingresos7[[#This Row],[Grupo 1]],Tabla3[],2,FALSE)</f>
        <v>1</v>
      </c>
      <c r="Q483" s="29" t="str">
        <f>VLOOKUP(Tabla_Gtos_Ingresos7[[#This Row],[3 digitos]],PGC_Gtos_e_Ingresos[],2,FALSE)</f>
        <v xml:space="preserve"> Ventas de mercaderías</v>
      </c>
      <c r="R483" s="30" t="str">
        <f>Tabla_Gtos_Ingresos7[[#This Row],[3 digitos]]&amp;"/"&amp;Tabla_Gtos_Ingresos7[[#This Row],[Nombre cuenta]]</f>
        <v>700/ Ventas de mercaderías</v>
      </c>
      <c r="S483" s="30">
        <f>YEAR(Tabla_Gtos_Ingresos7[[#This Row],[Fecha]])</f>
        <v>2010</v>
      </c>
      <c r="T483" s="27">
        <f>MONTH(Tabla_Gtos_Ingresos7[[#This Row],[Fecha]])</f>
        <v>12</v>
      </c>
      <c r="U483" s="30">
        <f>ROUNDUP(MONTH(Tabla_Gtos_Ingresos7[[#This Row],[Fecha]])/3, 0)</f>
        <v>4</v>
      </c>
      <c r="V483" s="30">
        <f>(Tabla_Gtos_Ingresos7[[#This Row],[Factor]]*Tabla_Gtos_Ingresos7[[#This Row],[Haber]])+(Tabla_Gtos_Ingresos7[[#This Row],[Factor]]*Tabla_Gtos_Ingresos7[[#This Row],[Debe]])</f>
        <v>101.44</v>
      </c>
      <c r="W483" s="30">
        <f>VLOOKUP(Tabla_Gtos_Ingresos7[[#This Row],[3 digitos]],PGC_Gtos_e_Ingresos[],3,FALSE)</f>
        <v>1</v>
      </c>
    </row>
    <row r="484" spans="1:23" x14ac:dyDescent="0.2">
      <c r="A484" s="1">
        <v>3026</v>
      </c>
      <c r="B484" s="12">
        <v>40542</v>
      </c>
      <c r="C484" s="14">
        <v>70000239</v>
      </c>
      <c r="D484" s="1" t="s">
        <v>38</v>
      </c>
      <c r="E484" s="2" t="s">
        <v>622</v>
      </c>
      <c r="F484" s="11">
        <v>0</v>
      </c>
      <c r="G484" s="11">
        <v>146.85</v>
      </c>
      <c r="H484" s="26" t="str">
        <f>MID(Tabla_Gtos_Ingresos7[[#This Row],[Subcuenta]],1,4)</f>
        <v>7000</v>
      </c>
      <c r="I484" s="27">
        <f>VALUE(MID(Tabla_Gtos_Ingresos7[[#This Row],[4 digitos]],1,3))</f>
        <v>700</v>
      </c>
      <c r="J484" s="27">
        <f>VALUE(MID(Tabla_Gtos_Ingresos7[[#This Row],[3 digitos]],1,2))</f>
        <v>70</v>
      </c>
      <c r="K484" s="28" t="str">
        <f>VLOOKUP(Tabla_Gtos_Ingresos7[[#This Row],[3 digitos]],PGC_Gtos_e_Ingresos[],4,FALSE)</f>
        <v>1a</v>
      </c>
      <c r="L484" s="30" t="str">
        <f>VLOOKUP(Tabla_Gtos_Ingresos7[[#This Row],[Grupo 1]],Tabla3[],4,FALSE)</f>
        <v>1. Importe Neto Cifra de Negocios</v>
      </c>
      <c r="M484" s="30" t="str">
        <f>VLOOKUP(Tabla_Gtos_Ingresos7[[#This Row],[Grupo 1]],Tabla3[],5,FALSE)</f>
        <v>1.a Ventas</v>
      </c>
      <c r="N484" s="28" t="str">
        <f>VLOOKUP(Tabla_Gtos_Ingresos7[[#This Row],[Grupo 1]],Tabla3[],10,FALSE)</f>
        <v>I</v>
      </c>
      <c r="O484" s="28" t="str">
        <f>VLOOKUP(Tabla_Gtos_Ingresos7[[#This Row],[Grupo 1]],Tabla3[],6,FALSE)</f>
        <v>Explotación</v>
      </c>
      <c r="P484" s="28">
        <f>VLOOKUP(Tabla_Gtos_Ingresos7[[#This Row],[Grupo 1]],Tabla3[],2,FALSE)</f>
        <v>1</v>
      </c>
      <c r="Q484" s="29" t="str">
        <f>VLOOKUP(Tabla_Gtos_Ingresos7[[#This Row],[3 digitos]],PGC_Gtos_e_Ingresos[],2,FALSE)</f>
        <v xml:space="preserve"> Ventas de mercaderías</v>
      </c>
      <c r="R484" s="30" t="str">
        <f>Tabla_Gtos_Ingresos7[[#This Row],[3 digitos]]&amp;"/"&amp;Tabla_Gtos_Ingresos7[[#This Row],[Nombre cuenta]]</f>
        <v>700/ Ventas de mercaderías</v>
      </c>
      <c r="S484" s="30">
        <f>YEAR(Tabla_Gtos_Ingresos7[[#This Row],[Fecha]])</f>
        <v>2010</v>
      </c>
      <c r="T484" s="27">
        <f>MONTH(Tabla_Gtos_Ingresos7[[#This Row],[Fecha]])</f>
        <v>12</v>
      </c>
      <c r="U484" s="30">
        <f>ROUNDUP(MONTH(Tabla_Gtos_Ingresos7[[#This Row],[Fecha]])/3, 0)</f>
        <v>4</v>
      </c>
      <c r="V484" s="30">
        <f>(Tabla_Gtos_Ingresos7[[#This Row],[Factor]]*Tabla_Gtos_Ingresos7[[#This Row],[Haber]])+(Tabla_Gtos_Ingresos7[[#This Row],[Factor]]*Tabla_Gtos_Ingresos7[[#This Row],[Debe]])</f>
        <v>146.85</v>
      </c>
      <c r="W484" s="30">
        <f>VLOOKUP(Tabla_Gtos_Ingresos7[[#This Row],[3 digitos]],PGC_Gtos_e_Ingresos[],3,FALSE)</f>
        <v>1</v>
      </c>
    </row>
    <row r="485" spans="1:23" x14ac:dyDescent="0.2">
      <c r="A485" s="1">
        <v>3027</v>
      </c>
      <c r="B485" s="12">
        <v>40542</v>
      </c>
      <c r="C485" s="14">
        <v>70000240</v>
      </c>
      <c r="D485" s="1" t="s">
        <v>38</v>
      </c>
      <c r="E485" s="1" t="s">
        <v>619</v>
      </c>
      <c r="F485" s="11">
        <v>0</v>
      </c>
      <c r="G485" s="11">
        <v>134.97</v>
      </c>
      <c r="H485" s="26" t="str">
        <f>MID(Tabla_Gtos_Ingresos7[[#This Row],[Subcuenta]],1,4)</f>
        <v>7000</v>
      </c>
      <c r="I485" s="27">
        <f>VALUE(MID(Tabla_Gtos_Ingresos7[[#This Row],[4 digitos]],1,3))</f>
        <v>700</v>
      </c>
      <c r="J485" s="27">
        <f>VALUE(MID(Tabla_Gtos_Ingresos7[[#This Row],[3 digitos]],1,2))</f>
        <v>70</v>
      </c>
      <c r="K485" s="28" t="str">
        <f>VLOOKUP(Tabla_Gtos_Ingresos7[[#This Row],[3 digitos]],PGC_Gtos_e_Ingresos[],4,FALSE)</f>
        <v>1a</v>
      </c>
      <c r="L485" s="30" t="str">
        <f>VLOOKUP(Tabla_Gtos_Ingresos7[[#This Row],[Grupo 1]],Tabla3[],4,FALSE)</f>
        <v>1. Importe Neto Cifra de Negocios</v>
      </c>
      <c r="M485" s="30" t="str">
        <f>VLOOKUP(Tabla_Gtos_Ingresos7[[#This Row],[Grupo 1]],Tabla3[],5,FALSE)</f>
        <v>1.a Ventas</v>
      </c>
      <c r="N485" s="28" t="str">
        <f>VLOOKUP(Tabla_Gtos_Ingresos7[[#This Row],[Grupo 1]],Tabla3[],10,FALSE)</f>
        <v>I</v>
      </c>
      <c r="O485" s="28" t="str">
        <f>VLOOKUP(Tabla_Gtos_Ingresos7[[#This Row],[Grupo 1]],Tabla3[],6,FALSE)</f>
        <v>Explotación</v>
      </c>
      <c r="P485" s="28">
        <f>VLOOKUP(Tabla_Gtos_Ingresos7[[#This Row],[Grupo 1]],Tabla3[],2,FALSE)</f>
        <v>1</v>
      </c>
      <c r="Q485" s="29" t="str">
        <f>VLOOKUP(Tabla_Gtos_Ingresos7[[#This Row],[3 digitos]],PGC_Gtos_e_Ingresos[],2,FALSE)</f>
        <v xml:space="preserve"> Ventas de mercaderías</v>
      </c>
      <c r="R485" s="30" t="str">
        <f>Tabla_Gtos_Ingresos7[[#This Row],[3 digitos]]&amp;"/"&amp;Tabla_Gtos_Ingresos7[[#This Row],[Nombre cuenta]]</f>
        <v>700/ Ventas de mercaderías</v>
      </c>
      <c r="S485" s="30">
        <f>YEAR(Tabla_Gtos_Ingresos7[[#This Row],[Fecha]])</f>
        <v>2010</v>
      </c>
      <c r="T485" s="27">
        <f>MONTH(Tabla_Gtos_Ingresos7[[#This Row],[Fecha]])</f>
        <v>12</v>
      </c>
      <c r="U485" s="30">
        <f>ROUNDUP(MONTH(Tabla_Gtos_Ingresos7[[#This Row],[Fecha]])/3, 0)</f>
        <v>4</v>
      </c>
      <c r="V485" s="30">
        <f>(Tabla_Gtos_Ingresos7[[#This Row],[Factor]]*Tabla_Gtos_Ingresos7[[#This Row],[Haber]])+(Tabla_Gtos_Ingresos7[[#This Row],[Factor]]*Tabla_Gtos_Ingresos7[[#This Row],[Debe]])</f>
        <v>134.97</v>
      </c>
      <c r="W485" s="30">
        <f>VLOOKUP(Tabla_Gtos_Ingresos7[[#This Row],[3 digitos]],PGC_Gtos_e_Ingresos[],3,FALSE)</f>
        <v>1</v>
      </c>
    </row>
    <row r="486" spans="1:23" x14ac:dyDescent="0.2">
      <c r="A486" s="1">
        <v>3028</v>
      </c>
      <c r="B486" s="12">
        <v>40542</v>
      </c>
      <c r="C486" s="14">
        <v>70000241</v>
      </c>
      <c r="D486" s="1" t="s">
        <v>38</v>
      </c>
      <c r="E486" s="1" t="s">
        <v>545</v>
      </c>
      <c r="F486" s="11">
        <v>0</v>
      </c>
      <c r="G486" s="11">
        <v>33</v>
      </c>
      <c r="H486" s="26" t="str">
        <f>MID(Tabla_Gtos_Ingresos7[[#This Row],[Subcuenta]],1,4)</f>
        <v>7000</v>
      </c>
      <c r="I486" s="27">
        <f>VALUE(MID(Tabla_Gtos_Ingresos7[[#This Row],[4 digitos]],1,3))</f>
        <v>700</v>
      </c>
      <c r="J486" s="27">
        <f>VALUE(MID(Tabla_Gtos_Ingresos7[[#This Row],[3 digitos]],1,2))</f>
        <v>70</v>
      </c>
      <c r="K486" s="28" t="str">
        <f>VLOOKUP(Tabla_Gtos_Ingresos7[[#This Row],[3 digitos]],PGC_Gtos_e_Ingresos[],4,FALSE)</f>
        <v>1a</v>
      </c>
      <c r="L486" s="30" t="str">
        <f>VLOOKUP(Tabla_Gtos_Ingresos7[[#This Row],[Grupo 1]],Tabla3[],4,FALSE)</f>
        <v>1. Importe Neto Cifra de Negocios</v>
      </c>
      <c r="M486" s="30" t="str">
        <f>VLOOKUP(Tabla_Gtos_Ingresos7[[#This Row],[Grupo 1]],Tabla3[],5,FALSE)</f>
        <v>1.a Ventas</v>
      </c>
      <c r="N486" s="28" t="str">
        <f>VLOOKUP(Tabla_Gtos_Ingresos7[[#This Row],[Grupo 1]],Tabla3[],10,FALSE)</f>
        <v>I</v>
      </c>
      <c r="O486" s="28" t="str">
        <f>VLOOKUP(Tabla_Gtos_Ingresos7[[#This Row],[Grupo 1]],Tabla3[],6,FALSE)</f>
        <v>Explotación</v>
      </c>
      <c r="P486" s="28">
        <f>VLOOKUP(Tabla_Gtos_Ingresos7[[#This Row],[Grupo 1]],Tabla3[],2,FALSE)</f>
        <v>1</v>
      </c>
      <c r="Q486" s="29" t="str">
        <f>VLOOKUP(Tabla_Gtos_Ingresos7[[#This Row],[3 digitos]],PGC_Gtos_e_Ingresos[],2,FALSE)</f>
        <v xml:space="preserve"> Ventas de mercaderías</v>
      </c>
      <c r="R486" s="30" t="str">
        <f>Tabla_Gtos_Ingresos7[[#This Row],[3 digitos]]&amp;"/"&amp;Tabla_Gtos_Ingresos7[[#This Row],[Nombre cuenta]]</f>
        <v>700/ Ventas de mercaderías</v>
      </c>
      <c r="S486" s="30">
        <f>YEAR(Tabla_Gtos_Ingresos7[[#This Row],[Fecha]])</f>
        <v>2010</v>
      </c>
      <c r="T486" s="27">
        <f>MONTH(Tabla_Gtos_Ingresos7[[#This Row],[Fecha]])</f>
        <v>12</v>
      </c>
      <c r="U486" s="30">
        <f>ROUNDUP(MONTH(Tabla_Gtos_Ingresos7[[#This Row],[Fecha]])/3, 0)</f>
        <v>4</v>
      </c>
      <c r="V486" s="30">
        <f>(Tabla_Gtos_Ingresos7[[#This Row],[Factor]]*Tabla_Gtos_Ingresos7[[#This Row],[Haber]])+(Tabla_Gtos_Ingresos7[[#This Row],[Factor]]*Tabla_Gtos_Ingresos7[[#This Row],[Debe]])</f>
        <v>33</v>
      </c>
      <c r="W486" s="30">
        <f>VLOOKUP(Tabla_Gtos_Ingresos7[[#This Row],[3 digitos]],PGC_Gtos_e_Ingresos[],3,FALSE)</f>
        <v>1</v>
      </c>
    </row>
    <row r="487" spans="1:23" x14ac:dyDescent="0.2">
      <c r="A487" s="1">
        <v>3029</v>
      </c>
      <c r="B487" s="12">
        <v>40542</v>
      </c>
      <c r="C487" s="14">
        <v>70000242</v>
      </c>
      <c r="D487" s="1" t="s">
        <v>38</v>
      </c>
      <c r="E487" s="1" t="s">
        <v>589</v>
      </c>
      <c r="F487" s="11">
        <v>0</v>
      </c>
      <c r="G487" s="11">
        <v>787.21</v>
      </c>
      <c r="H487" s="26" t="str">
        <f>MID(Tabla_Gtos_Ingresos7[[#This Row],[Subcuenta]],1,4)</f>
        <v>7000</v>
      </c>
      <c r="I487" s="27">
        <f>VALUE(MID(Tabla_Gtos_Ingresos7[[#This Row],[4 digitos]],1,3))</f>
        <v>700</v>
      </c>
      <c r="J487" s="27">
        <f>VALUE(MID(Tabla_Gtos_Ingresos7[[#This Row],[3 digitos]],1,2))</f>
        <v>70</v>
      </c>
      <c r="K487" s="28" t="str">
        <f>VLOOKUP(Tabla_Gtos_Ingresos7[[#This Row],[3 digitos]],PGC_Gtos_e_Ingresos[],4,FALSE)</f>
        <v>1a</v>
      </c>
      <c r="L487" s="30" t="str">
        <f>VLOOKUP(Tabla_Gtos_Ingresos7[[#This Row],[Grupo 1]],Tabla3[],4,FALSE)</f>
        <v>1. Importe Neto Cifra de Negocios</v>
      </c>
      <c r="M487" s="30" t="str">
        <f>VLOOKUP(Tabla_Gtos_Ingresos7[[#This Row],[Grupo 1]],Tabla3[],5,FALSE)</f>
        <v>1.a Ventas</v>
      </c>
      <c r="N487" s="28" t="str">
        <f>VLOOKUP(Tabla_Gtos_Ingresos7[[#This Row],[Grupo 1]],Tabla3[],10,FALSE)</f>
        <v>I</v>
      </c>
      <c r="O487" s="28" t="str">
        <f>VLOOKUP(Tabla_Gtos_Ingresos7[[#This Row],[Grupo 1]],Tabla3[],6,FALSE)</f>
        <v>Explotación</v>
      </c>
      <c r="P487" s="28">
        <f>VLOOKUP(Tabla_Gtos_Ingresos7[[#This Row],[Grupo 1]],Tabla3[],2,FALSE)</f>
        <v>1</v>
      </c>
      <c r="Q487" s="29" t="str">
        <f>VLOOKUP(Tabla_Gtos_Ingresos7[[#This Row],[3 digitos]],PGC_Gtos_e_Ingresos[],2,FALSE)</f>
        <v xml:space="preserve"> Ventas de mercaderías</v>
      </c>
      <c r="R487" s="30" t="str">
        <f>Tabla_Gtos_Ingresos7[[#This Row],[3 digitos]]&amp;"/"&amp;Tabla_Gtos_Ingresos7[[#This Row],[Nombre cuenta]]</f>
        <v>700/ Ventas de mercaderías</v>
      </c>
      <c r="S487" s="30">
        <f>YEAR(Tabla_Gtos_Ingresos7[[#This Row],[Fecha]])</f>
        <v>2010</v>
      </c>
      <c r="T487" s="27">
        <f>MONTH(Tabla_Gtos_Ingresos7[[#This Row],[Fecha]])</f>
        <v>12</v>
      </c>
      <c r="U487" s="30">
        <f>ROUNDUP(MONTH(Tabla_Gtos_Ingresos7[[#This Row],[Fecha]])/3, 0)</f>
        <v>4</v>
      </c>
      <c r="V487" s="30">
        <f>(Tabla_Gtos_Ingresos7[[#This Row],[Factor]]*Tabla_Gtos_Ingresos7[[#This Row],[Haber]])+(Tabla_Gtos_Ingresos7[[#This Row],[Factor]]*Tabla_Gtos_Ingresos7[[#This Row],[Debe]])</f>
        <v>787.21</v>
      </c>
      <c r="W487" s="30">
        <f>VLOOKUP(Tabla_Gtos_Ingresos7[[#This Row],[3 digitos]],PGC_Gtos_e_Ingresos[],3,FALSE)</f>
        <v>1</v>
      </c>
    </row>
    <row r="488" spans="1:23" x14ac:dyDescent="0.2">
      <c r="A488" s="1">
        <v>3030</v>
      </c>
      <c r="B488" s="12">
        <v>40542</v>
      </c>
      <c r="C488" s="14">
        <v>70000243</v>
      </c>
      <c r="D488" s="1" t="s">
        <v>38</v>
      </c>
      <c r="E488" s="1" t="s">
        <v>315</v>
      </c>
      <c r="F488" s="11">
        <v>0</v>
      </c>
      <c r="G488" s="11">
        <v>2843.42</v>
      </c>
      <c r="H488" s="26" t="str">
        <f>MID(Tabla_Gtos_Ingresos7[[#This Row],[Subcuenta]],1,4)</f>
        <v>7000</v>
      </c>
      <c r="I488" s="27">
        <f>VALUE(MID(Tabla_Gtos_Ingresos7[[#This Row],[4 digitos]],1,3))</f>
        <v>700</v>
      </c>
      <c r="J488" s="27">
        <f>VALUE(MID(Tabla_Gtos_Ingresos7[[#This Row],[3 digitos]],1,2))</f>
        <v>70</v>
      </c>
      <c r="K488" s="28" t="str">
        <f>VLOOKUP(Tabla_Gtos_Ingresos7[[#This Row],[3 digitos]],PGC_Gtos_e_Ingresos[],4,FALSE)</f>
        <v>1a</v>
      </c>
      <c r="L488" s="30" t="str">
        <f>VLOOKUP(Tabla_Gtos_Ingresos7[[#This Row],[Grupo 1]],Tabla3[],4,FALSE)</f>
        <v>1. Importe Neto Cifra de Negocios</v>
      </c>
      <c r="M488" s="30" t="str">
        <f>VLOOKUP(Tabla_Gtos_Ingresos7[[#This Row],[Grupo 1]],Tabla3[],5,FALSE)</f>
        <v>1.a Ventas</v>
      </c>
      <c r="N488" s="28" t="str">
        <f>VLOOKUP(Tabla_Gtos_Ingresos7[[#This Row],[Grupo 1]],Tabla3[],10,FALSE)</f>
        <v>I</v>
      </c>
      <c r="O488" s="28" t="str">
        <f>VLOOKUP(Tabla_Gtos_Ingresos7[[#This Row],[Grupo 1]],Tabla3[],6,FALSE)</f>
        <v>Explotación</v>
      </c>
      <c r="P488" s="28">
        <f>VLOOKUP(Tabla_Gtos_Ingresos7[[#This Row],[Grupo 1]],Tabla3[],2,FALSE)</f>
        <v>1</v>
      </c>
      <c r="Q488" s="29" t="str">
        <f>VLOOKUP(Tabla_Gtos_Ingresos7[[#This Row],[3 digitos]],PGC_Gtos_e_Ingresos[],2,FALSE)</f>
        <v xml:space="preserve"> Ventas de mercaderías</v>
      </c>
      <c r="R488" s="30" t="str">
        <f>Tabla_Gtos_Ingresos7[[#This Row],[3 digitos]]&amp;"/"&amp;Tabla_Gtos_Ingresos7[[#This Row],[Nombre cuenta]]</f>
        <v>700/ Ventas de mercaderías</v>
      </c>
      <c r="S488" s="30">
        <f>YEAR(Tabla_Gtos_Ingresos7[[#This Row],[Fecha]])</f>
        <v>2010</v>
      </c>
      <c r="T488" s="27">
        <f>MONTH(Tabla_Gtos_Ingresos7[[#This Row],[Fecha]])</f>
        <v>12</v>
      </c>
      <c r="U488" s="30">
        <f>ROUNDUP(MONTH(Tabla_Gtos_Ingresos7[[#This Row],[Fecha]])/3, 0)</f>
        <v>4</v>
      </c>
      <c r="V488" s="30">
        <f>(Tabla_Gtos_Ingresos7[[#This Row],[Factor]]*Tabla_Gtos_Ingresos7[[#This Row],[Haber]])+(Tabla_Gtos_Ingresos7[[#This Row],[Factor]]*Tabla_Gtos_Ingresos7[[#This Row],[Debe]])</f>
        <v>2843.42</v>
      </c>
      <c r="W488" s="30">
        <f>VLOOKUP(Tabla_Gtos_Ingresos7[[#This Row],[3 digitos]],PGC_Gtos_e_Ingresos[],3,FALSE)</f>
        <v>1</v>
      </c>
    </row>
    <row r="489" spans="1:23" x14ac:dyDescent="0.2">
      <c r="A489" s="1">
        <v>3031</v>
      </c>
      <c r="B489" s="12">
        <v>40542</v>
      </c>
      <c r="C489" s="14">
        <v>70000244</v>
      </c>
      <c r="D489" s="1" t="s">
        <v>38</v>
      </c>
      <c r="E489" s="1" t="s">
        <v>461</v>
      </c>
      <c r="F489" s="11">
        <v>0</v>
      </c>
      <c r="G489" s="11">
        <v>241.67</v>
      </c>
      <c r="H489" s="26" t="str">
        <f>MID(Tabla_Gtos_Ingresos7[[#This Row],[Subcuenta]],1,4)</f>
        <v>7000</v>
      </c>
      <c r="I489" s="27">
        <f>VALUE(MID(Tabla_Gtos_Ingresos7[[#This Row],[4 digitos]],1,3))</f>
        <v>700</v>
      </c>
      <c r="J489" s="27">
        <f>VALUE(MID(Tabla_Gtos_Ingresos7[[#This Row],[3 digitos]],1,2))</f>
        <v>70</v>
      </c>
      <c r="K489" s="28" t="str">
        <f>VLOOKUP(Tabla_Gtos_Ingresos7[[#This Row],[3 digitos]],PGC_Gtos_e_Ingresos[],4,FALSE)</f>
        <v>1a</v>
      </c>
      <c r="L489" s="30" t="str">
        <f>VLOOKUP(Tabla_Gtos_Ingresos7[[#This Row],[Grupo 1]],Tabla3[],4,FALSE)</f>
        <v>1. Importe Neto Cifra de Negocios</v>
      </c>
      <c r="M489" s="30" t="str">
        <f>VLOOKUP(Tabla_Gtos_Ingresos7[[#This Row],[Grupo 1]],Tabla3[],5,FALSE)</f>
        <v>1.a Ventas</v>
      </c>
      <c r="N489" s="28" t="str">
        <f>VLOOKUP(Tabla_Gtos_Ingresos7[[#This Row],[Grupo 1]],Tabla3[],10,FALSE)</f>
        <v>I</v>
      </c>
      <c r="O489" s="28" t="str">
        <f>VLOOKUP(Tabla_Gtos_Ingresos7[[#This Row],[Grupo 1]],Tabla3[],6,FALSE)</f>
        <v>Explotación</v>
      </c>
      <c r="P489" s="28">
        <f>VLOOKUP(Tabla_Gtos_Ingresos7[[#This Row],[Grupo 1]],Tabla3[],2,FALSE)</f>
        <v>1</v>
      </c>
      <c r="Q489" s="29" t="str">
        <f>VLOOKUP(Tabla_Gtos_Ingresos7[[#This Row],[3 digitos]],PGC_Gtos_e_Ingresos[],2,FALSE)</f>
        <v xml:space="preserve"> Ventas de mercaderías</v>
      </c>
      <c r="R489" s="30" t="str">
        <f>Tabla_Gtos_Ingresos7[[#This Row],[3 digitos]]&amp;"/"&amp;Tabla_Gtos_Ingresos7[[#This Row],[Nombre cuenta]]</f>
        <v>700/ Ventas de mercaderías</v>
      </c>
      <c r="S489" s="30">
        <f>YEAR(Tabla_Gtos_Ingresos7[[#This Row],[Fecha]])</f>
        <v>2010</v>
      </c>
      <c r="T489" s="27">
        <f>MONTH(Tabla_Gtos_Ingresos7[[#This Row],[Fecha]])</f>
        <v>12</v>
      </c>
      <c r="U489" s="30">
        <f>ROUNDUP(MONTH(Tabla_Gtos_Ingresos7[[#This Row],[Fecha]])/3, 0)</f>
        <v>4</v>
      </c>
      <c r="V489" s="30">
        <f>(Tabla_Gtos_Ingresos7[[#This Row],[Factor]]*Tabla_Gtos_Ingresos7[[#This Row],[Haber]])+(Tabla_Gtos_Ingresos7[[#This Row],[Factor]]*Tabla_Gtos_Ingresos7[[#This Row],[Debe]])</f>
        <v>241.67</v>
      </c>
      <c r="W489" s="30">
        <f>VLOOKUP(Tabla_Gtos_Ingresos7[[#This Row],[3 digitos]],PGC_Gtos_e_Ingresos[],3,FALSE)</f>
        <v>1</v>
      </c>
    </row>
    <row r="490" spans="1:23" x14ac:dyDescent="0.2">
      <c r="A490" s="1">
        <v>3032</v>
      </c>
      <c r="B490" s="12">
        <v>40542</v>
      </c>
      <c r="C490" s="14">
        <v>70000245</v>
      </c>
      <c r="D490" s="1" t="s">
        <v>38</v>
      </c>
      <c r="E490" s="2" t="s">
        <v>624</v>
      </c>
      <c r="F490" s="11">
        <v>0</v>
      </c>
      <c r="G490" s="11">
        <v>75</v>
      </c>
      <c r="H490" s="26" t="str">
        <f>MID(Tabla_Gtos_Ingresos7[[#This Row],[Subcuenta]],1,4)</f>
        <v>7000</v>
      </c>
      <c r="I490" s="27">
        <f>VALUE(MID(Tabla_Gtos_Ingresos7[[#This Row],[4 digitos]],1,3))</f>
        <v>700</v>
      </c>
      <c r="J490" s="27">
        <f>VALUE(MID(Tabla_Gtos_Ingresos7[[#This Row],[3 digitos]],1,2))</f>
        <v>70</v>
      </c>
      <c r="K490" s="28" t="str">
        <f>VLOOKUP(Tabla_Gtos_Ingresos7[[#This Row],[3 digitos]],PGC_Gtos_e_Ingresos[],4,FALSE)</f>
        <v>1a</v>
      </c>
      <c r="L490" s="30" t="str">
        <f>VLOOKUP(Tabla_Gtos_Ingresos7[[#This Row],[Grupo 1]],Tabla3[],4,FALSE)</f>
        <v>1. Importe Neto Cifra de Negocios</v>
      </c>
      <c r="M490" s="30" t="str">
        <f>VLOOKUP(Tabla_Gtos_Ingresos7[[#This Row],[Grupo 1]],Tabla3[],5,FALSE)</f>
        <v>1.a Ventas</v>
      </c>
      <c r="N490" s="28" t="str">
        <f>VLOOKUP(Tabla_Gtos_Ingresos7[[#This Row],[Grupo 1]],Tabla3[],10,FALSE)</f>
        <v>I</v>
      </c>
      <c r="O490" s="28" t="str">
        <f>VLOOKUP(Tabla_Gtos_Ingresos7[[#This Row],[Grupo 1]],Tabla3[],6,FALSE)</f>
        <v>Explotación</v>
      </c>
      <c r="P490" s="28">
        <f>VLOOKUP(Tabla_Gtos_Ingresos7[[#This Row],[Grupo 1]],Tabla3[],2,FALSE)</f>
        <v>1</v>
      </c>
      <c r="Q490" s="29" t="str">
        <f>VLOOKUP(Tabla_Gtos_Ingresos7[[#This Row],[3 digitos]],PGC_Gtos_e_Ingresos[],2,FALSE)</f>
        <v xml:space="preserve"> Ventas de mercaderías</v>
      </c>
      <c r="R490" s="30" t="str">
        <f>Tabla_Gtos_Ingresos7[[#This Row],[3 digitos]]&amp;"/"&amp;Tabla_Gtos_Ingresos7[[#This Row],[Nombre cuenta]]</f>
        <v>700/ Ventas de mercaderías</v>
      </c>
      <c r="S490" s="30">
        <f>YEAR(Tabla_Gtos_Ingresos7[[#This Row],[Fecha]])</f>
        <v>2010</v>
      </c>
      <c r="T490" s="27">
        <f>MONTH(Tabla_Gtos_Ingresos7[[#This Row],[Fecha]])</f>
        <v>12</v>
      </c>
      <c r="U490" s="30">
        <f>ROUNDUP(MONTH(Tabla_Gtos_Ingresos7[[#This Row],[Fecha]])/3, 0)</f>
        <v>4</v>
      </c>
      <c r="V490" s="30">
        <f>(Tabla_Gtos_Ingresos7[[#This Row],[Factor]]*Tabla_Gtos_Ingresos7[[#This Row],[Haber]])+(Tabla_Gtos_Ingresos7[[#This Row],[Factor]]*Tabla_Gtos_Ingresos7[[#This Row],[Debe]])</f>
        <v>75</v>
      </c>
      <c r="W490" s="30">
        <f>VLOOKUP(Tabla_Gtos_Ingresos7[[#This Row],[3 digitos]],PGC_Gtos_e_Ingresos[],3,FALSE)</f>
        <v>1</v>
      </c>
    </row>
    <row r="491" spans="1:23" x14ac:dyDescent="0.2">
      <c r="A491" s="1">
        <v>3033</v>
      </c>
      <c r="B491" s="12">
        <v>40542</v>
      </c>
      <c r="C491" s="14">
        <v>70000246</v>
      </c>
      <c r="D491" s="1" t="s">
        <v>38</v>
      </c>
      <c r="E491" s="2" t="s">
        <v>626</v>
      </c>
      <c r="F491" s="11">
        <v>0</v>
      </c>
      <c r="G491" s="11">
        <v>137.94</v>
      </c>
      <c r="H491" s="26" t="str">
        <f>MID(Tabla_Gtos_Ingresos7[[#This Row],[Subcuenta]],1,4)</f>
        <v>7000</v>
      </c>
      <c r="I491" s="27">
        <f>VALUE(MID(Tabla_Gtos_Ingresos7[[#This Row],[4 digitos]],1,3))</f>
        <v>700</v>
      </c>
      <c r="J491" s="27">
        <f>VALUE(MID(Tabla_Gtos_Ingresos7[[#This Row],[3 digitos]],1,2))</f>
        <v>70</v>
      </c>
      <c r="K491" s="28" t="str">
        <f>VLOOKUP(Tabla_Gtos_Ingresos7[[#This Row],[3 digitos]],PGC_Gtos_e_Ingresos[],4,FALSE)</f>
        <v>1a</v>
      </c>
      <c r="L491" s="30" t="str">
        <f>VLOOKUP(Tabla_Gtos_Ingresos7[[#This Row],[Grupo 1]],Tabla3[],4,FALSE)</f>
        <v>1. Importe Neto Cifra de Negocios</v>
      </c>
      <c r="M491" s="30" t="str">
        <f>VLOOKUP(Tabla_Gtos_Ingresos7[[#This Row],[Grupo 1]],Tabla3[],5,FALSE)</f>
        <v>1.a Ventas</v>
      </c>
      <c r="N491" s="28" t="str">
        <f>VLOOKUP(Tabla_Gtos_Ingresos7[[#This Row],[Grupo 1]],Tabla3[],10,FALSE)</f>
        <v>I</v>
      </c>
      <c r="O491" s="28" t="str">
        <f>VLOOKUP(Tabla_Gtos_Ingresos7[[#This Row],[Grupo 1]],Tabla3[],6,FALSE)</f>
        <v>Explotación</v>
      </c>
      <c r="P491" s="28">
        <f>VLOOKUP(Tabla_Gtos_Ingresos7[[#This Row],[Grupo 1]],Tabla3[],2,FALSE)</f>
        <v>1</v>
      </c>
      <c r="Q491" s="29" t="str">
        <f>VLOOKUP(Tabla_Gtos_Ingresos7[[#This Row],[3 digitos]],PGC_Gtos_e_Ingresos[],2,FALSE)</f>
        <v xml:space="preserve"> Ventas de mercaderías</v>
      </c>
      <c r="R491" s="30" t="str">
        <f>Tabla_Gtos_Ingresos7[[#This Row],[3 digitos]]&amp;"/"&amp;Tabla_Gtos_Ingresos7[[#This Row],[Nombre cuenta]]</f>
        <v>700/ Ventas de mercaderías</v>
      </c>
      <c r="S491" s="30">
        <f>YEAR(Tabla_Gtos_Ingresos7[[#This Row],[Fecha]])</f>
        <v>2010</v>
      </c>
      <c r="T491" s="27">
        <f>MONTH(Tabla_Gtos_Ingresos7[[#This Row],[Fecha]])</f>
        <v>12</v>
      </c>
      <c r="U491" s="30">
        <f>ROUNDUP(MONTH(Tabla_Gtos_Ingresos7[[#This Row],[Fecha]])/3, 0)</f>
        <v>4</v>
      </c>
      <c r="V491" s="30">
        <f>(Tabla_Gtos_Ingresos7[[#This Row],[Factor]]*Tabla_Gtos_Ingresos7[[#This Row],[Haber]])+(Tabla_Gtos_Ingresos7[[#This Row],[Factor]]*Tabla_Gtos_Ingresos7[[#This Row],[Debe]])</f>
        <v>137.94</v>
      </c>
      <c r="W491" s="30">
        <f>VLOOKUP(Tabla_Gtos_Ingresos7[[#This Row],[3 digitos]],PGC_Gtos_e_Ingresos[],3,FALSE)</f>
        <v>1</v>
      </c>
    </row>
    <row r="492" spans="1:23" x14ac:dyDescent="0.2">
      <c r="A492" s="1">
        <v>3034</v>
      </c>
      <c r="B492" s="12">
        <v>40542</v>
      </c>
      <c r="C492" s="14">
        <v>70000247</v>
      </c>
      <c r="D492" s="1" t="s">
        <v>38</v>
      </c>
      <c r="E492" s="1" t="s">
        <v>566</v>
      </c>
      <c r="F492" s="11">
        <v>0</v>
      </c>
      <c r="G492" s="11">
        <v>30.58</v>
      </c>
      <c r="H492" s="26" t="str">
        <f>MID(Tabla_Gtos_Ingresos7[[#This Row],[Subcuenta]],1,4)</f>
        <v>7000</v>
      </c>
      <c r="I492" s="27">
        <f>VALUE(MID(Tabla_Gtos_Ingresos7[[#This Row],[4 digitos]],1,3))</f>
        <v>700</v>
      </c>
      <c r="J492" s="27">
        <f>VALUE(MID(Tabla_Gtos_Ingresos7[[#This Row],[3 digitos]],1,2))</f>
        <v>70</v>
      </c>
      <c r="K492" s="28" t="str">
        <f>VLOOKUP(Tabla_Gtos_Ingresos7[[#This Row],[3 digitos]],PGC_Gtos_e_Ingresos[],4,FALSE)</f>
        <v>1a</v>
      </c>
      <c r="L492" s="30" t="str">
        <f>VLOOKUP(Tabla_Gtos_Ingresos7[[#This Row],[Grupo 1]],Tabla3[],4,FALSE)</f>
        <v>1. Importe Neto Cifra de Negocios</v>
      </c>
      <c r="M492" s="30" t="str">
        <f>VLOOKUP(Tabla_Gtos_Ingresos7[[#This Row],[Grupo 1]],Tabla3[],5,FALSE)</f>
        <v>1.a Ventas</v>
      </c>
      <c r="N492" s="28" t="str">
        <f>VLOOKUP(Tabla_Gtos_Ingresos7[[#This Row],[Grupo 1]],Tabla3[],10,FALSE)</f>
        <v>I</v>
      </c>
      <c r="O492" s="28" t="str">
        <f>VLOOKUP(Tabla_Gtos_Ingresos7[[#This Row],[Grupo 1]],Tabla3[],6,FALSE)</f>
        <v>Explotación</v>
      </c>
      <c r="P492" s="28">
        <f>VLOOKUP(Tabla_Gtos_Ingresos7[[#This Row],[Grupo 1]],Tabla3[],2,FALSE)</f>
        <v>1</v>
      </c>
      <c r="Q492" s="29" t="str">
        <f>VLOOKUP(Tabla_Gtos_Ingresos7[[#This Row],[3 digitos]],PGC_Gtos_e_Ingresos[],2,FALSE)</f>
        <v xml:space="preserve"> Ventas de mercaderías</v>
      </c>
      <c r="R492" s="30" t="str">
        <f>Tabla_Gtos_Ingresos7[[#This Row],[3 digitos]]&amp;"/"&amp;Tabla_Gtos_Ingresos7[[#This Row],[Nombre cuenta]]</f>
        <v>700/ Ventas de mercaderías</v>
      </c>
      <c r="S492" s="30">
        <f>YEAR(Tabla_Gtos_Ingresos7[[#This Row],[Fecha]])</f>
        <v>2010</v>
      </c>
      <c r="T492" s="27">
        <f>MONTH(Tabla_Gtos_Ingresos7[[#This Row],[Fecha]])</f>
        <v>12</v>
      </c>
      <c r="U492" s="30">
        <f>ROUNDUP(MONTH(Tabla_Gtos_Ingresos7[[#This Row],[Fecha]])/3, 0)</f>
        <v>4</v>
      </c>
      <c r="V492" s="30">
        <f>(Tabla_Gtos_Ingresos7[[#This Row],[Factor]]*Tabla_Gtos_Ingresos7[[#This Row],[Haber]])+(Tabla_Gtos_Ingresos7[[#This Row],[Factor]]*Tabla_Gtos_Ingresos7[[#This Row],[Debe]])</f>
        <v>30.58</v>
      </c>
      <c r="W492" s="30">
        <f>VLOOKUP(Tabla_Gtos_Ingresos7[[#This Row],[3 digitos]],PGC_Gtos_e_Ingresos[],3,FALSE)</f>
        <v>1</v>
      </c>
    </row>
    <row r="493" spans="1:23" x14ac:dyDescent="0.2">
      <c r="A493" s="1">
        <v>155</v>
      </c>
      <c r="B493" s="12">
        <v>40209</v>
      </c>
      <c r="C493" s="13">
        <v>60200000</v>
      </c>
      <c r="D493" s="9" t="s">
        <v>8</v>
      </c>
      <c r="E493" s="1" t="s">
        <v>256</v>
      </c>
      <c r="F493" s="11">
        <v>3429.07</v>
      </c>
      <c r="G493" s="11">
        <v>0</v>
      </c>
      <c r="H493" s="26" t="str">
        <f>MID(Tabla_Gtos_Ingresos7[[#This Row],[Subcuenta]],1,4)</f>
        <v>6020</v>
      </c>
      <c r="I493" s="27">
        <f>VALUE(MID(Tabla_Gtos_Ingresos7[[#This Row],[4 digitos]],1,3))</f>
        <v>602</v>
      </c>
      <c r="J493" s="27">
        <f>VALUE(MID(Tabla_Gtos_Ingresos7[[#This Row],[3 digitos]],1,2))</f>
        <v>60</v>
      </c>
      <c r="K493" s="28" t="str">
        <f>VLOOKUP(Tabla_Gtos_Ingresos7[[#This Row],[3 digitos]],PGC_Gtos_e_Ingresos[],4,FALSE)</f>
        <v>4.b</v>
      </c>
      <c r="L493" s="30" t="str">
        <f>VLOOKUP(Tabla_Gtos_Ingresos7[[#This Row],[Grupo 1]],Tabla3[],4,FALSE)</f>
        <v>4. Aprovisionamientos</v>
      </c>
      <c r="M493" s="30" t="str">
        <f>VLOOKUP(Tabla_Gtos_Ingresos7[[#This Row],[Grupo 1]],Tabla3[],5,FALSE)</f>
        <v>4.b Consumos MP y otros</v>
      </c>
      <c r="N493" s="28" t="str">
        <f>VLOOKUP(Tabla_Gtos_Ingresos7[[#This Row],[Grupo 1]],Tabla3[],10,FALSE)</f>
        <v>G</v>
      </c>
      <c r="O493" s="28" t="str">
        <f>VLOOKUP(Tabla_Gtos_Ingresos7[[#This Row],[Grupo 1]],Tabla3[],6,FALSE)</f>
        <v>Explotación</v>
      </c>
      <c r="P493" s="28">
        <f>VLOOKUP(Tabla_Gtos_Ingresos7[[#This Row],[Grupo 1]],Tabla3[],2,FALSE)</f>
        <v>4</v>
      </c>
      <c r="Q493" s="29" t="str">
        <f>VLOOKUP(Tabla_Gtos_Ingresos7[[#This Row],[3 digitos]],PGC_Gtos_e_Ingresos[],2,FALSE)</f>
        <v xml:space="preserve"> Compras de otros aprovisionamientos</v>
      </c>
      <c r="R493" s="30" t="str">
        <f>Tabla_Gtos_Ingresos7[[#This Row],[3 digitos]]&amp;"/"&amp;Tabla_Gtos_Ingresos7[[#This Row],[Nombre cuenta]]</f>
        <v>602/ Compras de otros aprovisionamientos</v>
      </c>
      <c r="S493" s="30">
        <f>YEAR(Tabla_Gtos_Ingresos7[[#This Row],[Fecha]])</f>
        <v>2010</v>
      </c>
      <c r="T493" s="27">
        <f>MONTH(Tabla_Gtos_Ingresos7[[#This Row],[Fecha]])</f>
        <v>1</v>
      </c>
      <c r="U493" s="30">
        <f>ROUNDUP(MONTH(Tabla_Gtos_Ingresos7[[#This Row],[Fecha]])/3, 0)</f>
        <v>1</v>
      </c>
      <c r="V493" s="30">
        <f>(Tabla_Gtos_Ingresos7[[#This Row],[Factor]]*Tabla_Gtos_Ingresos7[[#This Row],[Haber]])+(Tabla_Gtos_Ingresos7[[#This Row],[Factor]]*Tabla_Gtos_Ingresos7[[#This Row],[Debe]])</f>
        <v>-3429.07</v>
      </c>
      <c r="W493" s="30">
        <f>VLOOKUP(Tabla_Gtos_Ingresos7[[#This Row],[3 digitos]],PGC_Gtos_e_Ingresos[],3,FALSE)</f>
        <v>-1</v>
      </c>
    </row>
    <row r="494" spans="1:23" x14ac:dyDescent="0.2">
      <c r="A494" s="1">
        <v>156</v>
      </c>
      <c r="B494" s="12">
        <v>40209</v>
      </c>
      <c r="C494" s="13">
        <v>60600000</v>
      </c>
      <c r="D494" s="9" t="s">
        <v>10</v>
      </c>
      <c r="E494" s="1" t="s">
        <v>257</v>
      </c>
      <c r="F494" s="11">
        <v>0</v>
      </c>
      <c r="G494" s="11">
        <v>171.46</v>
      </c>
      <c r="H494" s="26" t="str">
        <f>MID(Tabla_Gtos_Ingresos7[[#This Row],[Subcuenta]],1,4)</f>
        <v>6060</v>
      </c>
      <c r="I494" s="27">
        <f>VALUE(MID(Tabla_Gtos_Ingresos7[[#This Row],[4 digitos]],1,3))</f>
        <v>606</v>
      </c>
      <c r="J494" s="27">
        <f>VALUE(MID(Tabla_Gtos_Ingresos7[[#This Row],[3 digitos]],1,2))</f>
        <v>60</v>
      </c>
      <c r="K494" s="28" t="str">
        <f>VLOOKUP(Tabla_Gtos_Ingresos7[[#This Row],[3 digitos]],PGC_Gtos_e_Ingresos[],4,FALSE)</f>
        <v>4.a</v>
      </c>
      <c r="L494" s="30" t="str">
        <f>VLOOKUP(Tabla_Gtos_Ingresos7[[#This Row],[Grupo 1]],Tabla3[],4,FALSE)</f>
        <v>4. Aprovisionamientos</v>
      </c>
      <c r="M494" s="30" t="str">
        <f>VLOOKUP(Tabla_Gtos_Ingresos7[[#This Row],[Grupo 1]],Tabla3[],5,FALSE)</f>
        <v>4.a Consumos de Mercaderias</v>
      </c>
      <c r="N494" s="28" t="str">
        <f>VLOOKUP(Tabla_Gtos_Ingresos7[[#This Row],[Grupo 1]],Tabla3[],10,FALSE)</f>
        <v>G</v>
      </c>
      <c r="O494" s="28" t="str">
        <f>VLOOKUP(Tabla_Gtos_Ingresos7[[#This Row],[Grupo 1]],Tabla3[],6,FALSE)</f>
        <v>Explotación</v>
      </c>
      <c r="P494" s="28">
        <f>VLOOKUP(Tabla_Gtos_Ingresos7[[#This Row],[Grupo 1]],Tabla3[],2,FALSE)</f>
        <v>4</v>
      </c>
      <c r="Q494" s="29" t="str">
        <f>VLOOKUP(Tabla_Gtos_Ingresos7[[#This Row],[3 digitos]],PGC_Gtos_e_Ingresos[],2,FALSE)</f>
        <v xml:space="preserve"> Descuentos sobre compras por pronto pago</v>
      </c>
      <c r="R494" s="30" t="str">
        <f>Tabla_Gtos_Ingresos7[[#This Row],[3 digitos]]&amp;"/"&amp;Tabla_Gtos_Ingresos7[[#This Row],[Nombre cuenta]]</f>
        <v>606/ Descuentos sobre compras por pronto pago</v>
      </c>
      <c r="S494" s="30">
        <f>YEAR(Tabla_Gtos_Ingresos7[[#This Row],[Fecha]])</f>
        <v>2010</v>
      </c>
      <c r="T494" s="27">
        <f>MONTH(Tabla_Gtos_Ingresos7[[#This Row],[Fecha]])</f>
        <v>1</v>
      </c>
      <c r="U494" s="30">
        <f>ROUNDUP(MONTH(Tabla_Gtos_Ingresos7[[#This Row],[Fecha]])/3, 0)</f>
        <v>1</v>
      </c>
      <c r="V494" s="30">
        <f>(Tabla_Gtos_Ingresos7[[#This Row],[Factor]]*Tabla_Gtos_Ingresos7[[#This Row],[Haber]])+(Tabla_Gtos_Ingresos7[[#This Row],[Factor]]*Tabla_Gtos_Ingresos7[[#This Row],[Debe]])</f>
        <v>171.46</v>
      </c>
      <c r="W494" s="30">
        <f>VLOOKUP(Tabla_Gtos_Ingresos7[[#This Row],[3 digitos]],PGC_Gtos_e_Ingresos[],3,FALSE)</f>
        <v>1</v>
      </c>
    </row>
    <row r="495" spans="1:23" x14ac:dyDescent="0.2">
      <c r="A495" s="1">
        <v>168</v>
      </c>
      <c r="B495" s="12">
        <v>40209</v>
      </c>
      <c r="C495" s="14">
        <v>60700002</v>
      </c>
      <c r="D495" s="1" t="s">
        <v>11</v>
      </c>
      <c r="E495" s="1" t="s">
        <v>887</v>
      </c>
      <c r="F495" s="11">
        <v>954</v>
      </c>
      <c r="G495" s="11">
        <v>0</v>
      </c>
      <c r="H495" s="26" t="str">
        <f>MID(Tabla_Gtos_Ingresos7[[#This Row],[Subcuenta]],1,4)</f>
        <v>6070</v>
      </c>
      <c r="I495" s="27">
        <f>VALUE(MID(Tabla_Gtos_Ingresos7[[#This Row],[4 digitos]],1,3))</f>
        <v>607</v>
      </c>
      <c r="J495" s="27">
        <f>VALUE(MID(Tabla_Gtos_Ingresos7[[#This Row],[3 digitos]],1,2))</f>
        <v>60</v>
      </c>
      <c r="K495" s="28" t="str">
        <f>VLOOKUP(Tabla_Gtos_Ingresos7[[#This Row],[3 digitos]],PGC_Gtos_e_Ingresos[],4,FALSE)</f>
        <v>4.c</v>
      </c>
      <c r="L495" s="30" t="str">
        <f>VLOOKUP(Tabla_Gtos_Ingresos7[[#This Row],[Grupo 1]],Tabla3[],4,FALSE)</f>
        <v>4. Aprovisionamientos</v>
      </c>
      <c r="M495" s="30" t="str">
        <f>VLOOKUP(Tabla_Gtos_Ingresos7[[#This Row],[Grupo 1]],Tabla3[],5,FALSE)</f>
        <v>4.c Trabajos Realizados por Otras Empresas</v>
      </c>
      <c r="N495" s="28" t="str">
        <f>VLOOKUP(Tabla_Gtos_Ingresos7[[#This Row],[Grupo 1]],Tabla3[],10,FALSE)</f>
        <v>G</v>
      </c>
      <c r="O495" s="28" t="str">
        <f>VLOOKUP(Tabla_Gtos_Ingresos7[[#This Row],[Grupo 1]],Tabla3[],6,FALSE)</f>
        <v>Explotación</v>
      </c>
      <c r="P495" s="28">
        <f>VLOOKUP(Tabla_Gtos_Ingresos7[[#This Row],[Grupo 1]],Tabla3[],2,FALSE)</f>
        <v>4</v>
      </c>
      <c r="Q495" s="29" t="str">
        <f>VLOOKUP(Tabla_Gtos_Ingresos7[[#This Row],[3 digitos]],PGC_Gtos_e_Ingresos[],2,FALSE)</f>
        <v xml:space="preserve"> Trabajos realizados por otras empresas</v>
      </c>
      <c r="R495" s="30" t="str">
        <f>Tabla_Gtos_Ingresos7[[#This Row],[3 digitos]]&amp;"/"&amp;Tabla_Gtos_Ingresos7[[#This Row],[Nombre cuenta]]</f>
        <v>607/ Trabajos realizados por otras empresas</v>
      </c>
      <c r="S495" s="30">
        <f>YEAR(Tabla_Gtos_Ingresos7[[#This Row],[Fecha]])</f>
        <v>2010</v>
      </c>
      <c r="T495" s="27">
        <f>MONTH(Tabla_Gtos_Ingresos7[[#This Row],[Fecha]])</f>
        <v>1</v>
      </c>
      <c r="U495" s="30">
        <f>ROUNDUP(MONTH(Tabla_Gtos_Ingresos7[[#This Row],[Fecha]])/3, 0)</f>
        <v>1</v>
      </c>
      <c r="V495" s="30">
        <f>(Tabla_Gtos_Ingresos7[[#This Row],[Factor]]*Tabla_Gtos_Ingresos7[[#This Row],[Haber]])+(Tabla_Gtos_Ingresos7[[#This Row],[Factor]]*Tabla_Gtos_Ingresos7[[#This Row],[Debe]])</f>
        <v>-954</v>
      </c>
      <c r="W495" s="30">
        <f>VLOOKUP(Tabla_Gtos_Ingresos7[[#This Row],[3 digitos]],PGC_Gtos_e_Ingresos[],3,FALSE)</f>
        <v>-1</v>
      </c>
    </row>
    <row r="496" spans="1:23" x14ac:dyDescent="0.2">
      <c r="A496" s="1">
        <v>139</v>
      </c>
      <c r="B496" s="12">
        <v>40209</v>
      </c>
      <c r="C496" s="14">
        <v>62200006</v>
      </c>
      <c r="D496" s="1" t="s">
        <v>14</v>
      </c>
      <c r="E496" s="1" t="s">
        <v>291</v>
      </c>
      <c r="F496" s="11">
        <v>168.1</v>
      </c>
      <c r="G496" s="11">
        <v>0</v>
      </c>
      <c r="H496" s="26" t="str">
        <f>MID(Tabla_Gtos_Ingresos7[[#This Row],[Subcuenta]],1,4)</f>
        <v>6220</v>
      </c>
      <c r="I496" s="27">
        <f>VALUE(MID(Tabla_Gtos_Ingresos7[[#This Row],[4 digitos]],1,3))</f>
        <v>622</v>
      </c>
      <c r="J496" s="27">
        <f>VALUE(MID(Tabla_Gtos_Ingresos7[[#This Row],[3 digitos]],1,2))</f>
        <v>62</v>
      </c>
      <c r="K496" s="28" t="str">
        <f>VLOOKUP(Tabla_Gtos_Ingresos7[[#This Row],[3 digitos]],PGC_Gtos_e_Ingresos[],4,FALSE)</f>
        <v>7.a</v>
      </c>
      <c r="L496" s="30" t="str">
        <f>VLOOKUP(Tabla_Gtos_Ingresos7[[#This Row],[Grupo 1]],Tabla3[],4,FALSE)</f>
        <v>7. Otros Gastos de Explotación</v>
      </c>
      <c r="M496" s="30" t="str">
        <f>VLOOKUP(Tabla_Gtos_Ingresos7[[#This Row],[Grupo 1]],Tabla3[],5,FALSE)</f>
        <v>7.a Servicios Exteriores</v>
      </c>
      <c r="N496" s="28" t="str">
        <f>VLOOKUP(Tabla_Gtos_Ingresos7[[#This Row],[Grupo 1]],Tabla3[],10,FALSE)</f>
        <v>G</v>
      </c>
      <c r="O496" s="28" t="str">
        <f>VLOOKUP(Tabla_Gtos_Ingresos7[[#This Row],[Grupo 1]],Tabla3[],6,FALSE)</f>
        <v>Explotación</v>
      </c>
      <c r="P496" s="28">
        <f>VLOOKUP(Tabla_Gtos_Ingresos7[[#This Row],[Grupo 1]],Tabla3[],2,FALSE)</f>
        <v>7</v>
      </c>
      <c r="Q496" s="29" t="str">
        <f>VLOOKUP(Tabla_Gtos_Ingresos7[[#This Row],[3 digitos]],PGC_Gtos_e_Ingresos[],2,FALSE)</f>
        <v xml:space="preserve"> Reparaciones y conservación</v>
      </c>
      <c r="R496" s="30" t="str">
        <f>Tabla_Gtos_Ingresos7[[#This Row],[3 digitos]]&amp;"/"&amp;Tabla_Gtos_Ingresos7[[#This Row],[Nombre cuenta]]</f>
        <v>622/ Reparaciones y conservación</v>
      </c>
      <c r="S496" s="30">
        <f>YEAR(Tabla_Gtos_Ingresos7[[#This Row],[Fecha]])</f>
        <v>2010</v>
      </c>
      <c r="T496" s="27">
        <f>MONTH(Tabla_Gtos_Ingresos7[[#This Row],[Fecha]])</f>
        <v>1</v>
      </c>
      <c r="U496" s="30">
        <f>ROUNDUP(MONTH(Tabla_Gtos_Ingresos7[[#This Row],[Fecha]])/3, 0)</f>
        <v>1</v>
      </c>
      <c r="V496" s="30">
        <f>(Tabla_Gtos_Ingresos7[[#This Row],[Factor]]*Tabla_Gtos_Ingresos7[[#This Row],[Haber]])+(Tabla_Gtos_Ingresos7[[#This Row],[Factor]]*Tabla_Gtos_Ingresos7[[#This Row],[Debe]])</f>
        <v>-168.1</v>
      </c>
      <c r="W496" s="30">
        <f>VLOOKUP(Tabla_Gtos_Ingresos7[[#This Row],[3 digitos]],PGC_Gtos_e_Ingresos[],3,FALSE)</f>
        <v>-1</v>
      </c>
    </row>
    <row r="497" spans="1:23" x14ac:dyDescent="0.2">
      <c r="A497" s="1">
        <v>141</v>
      </c>
      <c r="B497" s="12">
        <v>40209</v>
      </c>
      <c r="C497" s="14">
        <v>62200007</v>
      </c>
      <c r="D497" s="1" t="s">
        <v>14</v>
      </c>
      <c r="E497" s="1" t="s">
        <v>370</v>
      </c>
      <c r="F497" s="11">
        <v>9680.2800000000007</v>
      </c>
      <c r="G497" s="11">
        <v>0</v>
      </c>
      <c r="H497" s="26" t="str">
        <f>MID(Tabla_Gtos_Ingresos7[[#This Row],[Subcuenta]],1,4)</f>
        <v>6220</v>
      </c>
      <c r="I497" s="27">
        <f>VALUE(MID(Tabla_Gtos_Ingresos7[[#This Row],[4 digitos]],1,3))</f>
        <v>622</v>
      </c>
      <c r="J497" s="27">
        <f>VALUE(MID(Tabla_Gtos_Ingresos7[[#This Row],[3 digitos]],1,2))</f>
        <v>62</v>
      </c>
      <c r="K497" s="28" t="str">
        <f>VLOOKUP(Tabla_Gtos_Ingresos7[[#This Row],[3 digitos]],PGC_Gtos_e_Ingresos[],4,FALSE)</f>
        <v>7.a</v>
      </c>
      <c r="L497" s="30" t="str">
        <f>VLOOKUP(Tabla_Gtos_Ingresos7[[#This Row],[Grupo 1]],Tabla3[],4,FALSE)</f>
        <v>7. Otros Gastos de Explotación</v>
      </c>
      <c r="M497" s="30" t="str">
        <f>VLOOKUP(Tabla_Gtos_Ingresos7[[#This Row],[Grupo 1]],Tabla3[],5,FALSE)</f>
        <v>7.a Servicios Exteriores</v>
      </c>
      <c r="N497" s="28" t="str">
        <f>VLOOKUP(Tabla_Gtos_Ingresos7[[#This Row],[Grupo 1]],Tabla3[],10,FALSE)</f>
        <v>G</v>
      </c>
      <c r="O497" s="28" t="str">
        <f>VLOOKUP(Tabla_Gtos_Ingresos7[[#This Row],[Grupo 1]],Tabla3[],6,FALSE)</f>
        <v>Explotación</v>
      </c>
      <c r="P497" s="28">
        <f>VLOOKUP(Tabla_Gtos_Ingresos7[[#This Row],[Grupo 1]],Tabla3[],2,FALSE)</f>
        <v>7</v>
      </c>
      <c r="Q497" s="29" t="str">
        <f>VLOOKUP(Tabla_Gtos_Ingresos7[[#This Row],[3 digitos]],PGC_Gtos_e_Ingresos[],2,FALSE)</f>
        <v xml:space="preserve"> Reparaciones y conservación</v>
      </c>
      <c r="R497" s="30" t="str">
        <f>Tabla_Gtos_Ingresos7[[#This Row],[3 digitos]]&amp;"/"&amp;Tabla_Gtos_Ingresos7[[#This Row],[Nombre cuenta]]</f>
        <v>622/ Reparaciones y conservación</v>
      </c>
      <c r="S497" s="30">
        <f>YEAR(Tabla_Gtos_Ingresos7[[#This Row],[Fecha]])</f>
        <v>2010</v>
      </c>
      <c r="T497" s="27">
        <f>MONTH(Tabla_Gtos_Ingresos7[[#This Row],[Fecha]])</f>
        <v>1</v>
      </c>
      <c r="U497" s="30">
        <f>ROUNDUP(MONTH(Tabla_Gtos_Ingresos7[[#This Row],[Fecha]])/3, 0)</f>
        <v>1</v>
      </c>
      <c r="V497" s="30">
        <f>(Tabla_Gtos_Ingresos7[[#This Row],[Factor]]*Tabla_Gtos_Ingresos7[[#This Row],[Haber]])+(Tabla_Gtos_Ingresos7[[#This Row],[Factor]]*Tabla_Gtos_Ingresos7[[#This Row],[Debe]])</f>
        <v>-9680.2800000000007</v>
      </c>
      <c r="W497" s="30">
        <f>VLOOKUP(Tabla_Gtos_Ingresos7[[#This Row],[3 digitos]],PGC_Gtos_e_Ingresos[],3,FALSE)</f>
        <v>-1</v>
      </c>
    </row>
    <row r="498" spans="1:23" x14ac:dyDescent="0.2">
      <c r="A498" s="1">
        <v>167</v>
      </c>
      <c r="B498" s="12">
        <v>40209</v>
      </c>
      <c r="C498" s="14">
        <v>62600000</v>
      </c>
      <c r="D498" s="1" t="s">
        <v>17</v>
      </c>
      <c r="E498" s="1" t="s">
        <v>382</v>
      </c>
      <c r="F498" s="11">
        <v>0.31</v>
      </c>
      <c r="G498" s="11">
        <v>0</v>
      </c>
      <c r="H498" s="26" t="str">
        <f>MID(Tabla_Gtos_Ingresos7[[#This Row],[Subcuenta]],1,4)</f>
        <v>6260</v>
      </c>
      <c r="I498" s="27">
        <f>VALUE(MID(Tabla_Gtos_Ingresos7[[#This Row],[4 digitos]],1,3))</f>
        <v>626</v>
      </c>
      <c r="J498" s="27">
        <f>VALUE(MID(Tabla_Gtos_Ingresos7[[#This Row],[3 digitos]],1,2))</f>
        <v>62</v>
      </c>
      <c r="K498" s="28" t="str">
        <f>VLOOKUP(Tabla_Gtos_Ingresos7[[#This Row],[3 digitos]],PGC_Gtos_e_Ingresos[],4,FALSE)</f>
        <v>7.a</v>
      </c>
      <c r="L498" s="30" t="str">
        <f>VLOOKUP(Tabla_Gtos_Ingresos7[[#This Row],[Grupo 1]],Tabla3[],4,FALSE)</f>
        <v>7. Otros Gastos de Explotación</v>
      </c>
      <c r="M498" s="30" t="str">
        <f>VLOOKUP(Tabla_Gtos_Ingresos7[[#This Row],[Grupo 1]],Tabla3[],5,FALSE)</f>
        <v>7.a Servicios Exteriores</v>
      </c>
      <c r="N498" s="28" t="str">
        <f>VLOOKUP(Tabla_Gtos_Ingresos7[[#This Row],[Grupo 1]],Tabla3[],10,FALSE)</f>
        <v>G</v>
      </c>
      <c r="O498" s="28" t="str">
        <f>VLOOKUP(Tabla_Gtos_Ingresos7[[#This Row],[Grupo 1]],Tabla3[],6,FALSE)</f>
        <v>Explotación</v>
      </c>
      <c r="P498" s="28">
        <f>VLOOKUP(Tabla_Gtos_Ingresos7[[#This Row],[Grupo 1]],Tabla3[],2,FALSE)</f>
        <v>7</v>
      </c>
      <c r="Q498" s="29" t="str">
        <f>VLOOKUP(Tabla_Gtos_Ingresos7[[#This Row],[3 digitos]],PGC_Gtos_e_Ingresos[],2,FALSE)</f>
        <v xml:space="preserve"> Servicios bancarios y similares</v>
      </c>
      <c r="R498" s="30" t="str">
        <f>Tabla_Gtos_Ingresos7[[#This Row],[3 digitos]]&amp;"/"&amp;Tabla_Gtos_Ingresos7[[#This Row],[Nombre cuenta]]</f>
        <v>626/ Servicios bancarios y similares</v>
      </c>
      <c r="S498" s="30">
        <f>YEAR(Tabla_Gtos_Ingresos7[[#This Row],[Fecha]])</f>
        <v>2010</v>
      </c>
      <c r="T498" s="27">
        <f>MONTH(Tabla_Gtos_Ingresos7[[#This Row],[Fecha]])</f>
        <v>1</v>
      </c>
      <c r="U498" s="30">
        <f>ROUNDUP(MONTH(Tabla_Gtos_Ingresos7[[#This Row],[Fecha]])/3, 0)</f>
        <v>1</v>
      </c>
      <c r="V498" s="30">
        <f>(Tabla_Gtos_Ingresos7[[#This Row],[Factor]]*Tabla_Gtos_Ingresos7[[#This Row],[Haber]])+(Tabla_Gtos_Ingresos7[[#This Row],[Factor]]*Tabla_Gtos_Ingresos7[[#This Row],[Debe]])</f>
        <v>-0.31</v>
      </c>
      <c r="W498" s="30">
        <f>VLOOKUP(Tabla_Gtos_Ingresos7[[#This Row],[3 digitos]],PGC_Gtos_e_Ingresos[],3,FALSE)</f>
        <v>-1</v>
      </c>
    </row>
    <row r="499" spans="1:23" x14ac:dyDescent="0.2">
      <c r="A499" s="1">
        <v>147</v>
      </c>
      <c r="B499" s="12">
        <v>40209</v>
      </c>
      <c r="C499" s="14">
        <v>64000000</v>
      </c>
      <c r="D499" s="1" t="s">
        <v>465</v>
      </c>
      <c r="E499" s="1" t="s">
        <v>466</v>
      </c>
      <c r="F499" s="11">
        <v>1884.59</v>
      </c>
      <c r="G499" s="11">
        <v>0</v>
      </c>
      <c r="H499" s="26" t="str">
        <f>MID(Tabla_Gtos_Ingresos7[[#This Row],[Subcuenta]],1,4)</f>
        <v>6400</v>
      </c>
      <c r="I499" s="27">
        <f>VALUE(MID(Tabla_Gtos_Ingresos7[[#This Row],[4 digitos]],1,3))</f>
        <v>640</v>
      </c>
      <c r="J499" s="27">
        <f>VALUE(MID(Tabla_Gtos_Ingresos7[[#This Row],[3 digitos]],1,2))</f>
        <v>64</v>
      </c>
      <c r="K499" s="28" t="str">
        <f>VLOOKUP(Tabla_Gtos_Ingresos7[[#This Row],[3 digitos]],PGC_Gtos_e_Ingresos[],4,FALSE)</f>
        <v>6.a</v>
      </c>
      <c r="L499" s="30" t="str">
        <f>VLOOKUP(Tabla_Gtos_Ingresos7[[#This Row],[Grupo 1]],Tabla3[],4,FALSE)</f>
        <v>6. Gtos de Personal</v>
      </c>
      <c r="M499" s="30" t="str">
        <f>VLOOKUP(Tabla_Gtos_Ingresos7[[#This Row],[Grupo 1]],Tabla3[],5,FALSE)</f>
        <v>6.a Sueldos y Salarios</v>
      </c>
      <c r="N499" s="28" t="str">
        <f>VLOOKUP(Tabla_Gtos_Ingresos7[[#This Row],[Grupo 1]],Tabla3[],10,FALSE)</f>
        <v>G</v>
      </c>
      <c r="O499" s="28" t="str">
        <f>VLOOKUP(Tabla_Gtos_Ingresos7[[#This Row],[Grupo 1]],Tabla3[],6,FALSE)</f>
        <v>Explotación</v>
      </c>
      <c r="P499" s="28">
        <f>VLOOKUP(Tabla_Gtos_Ingresos7[[#This Row],[Grupo 1]],Tabla3[],2,FALSE)</f>
        <v>6</v>
      </c>
      <c r="Q499" s="29" t="str">
        <f>VLOOKUP(Tabla_Gtos_Ingresos7[[#This Row],[3 digitos]],PGC_Gtos_e_Ingresos[],2,FALSE)</f>
        <v xml:space="preserve"> Sueldos y salarios</v>
      </c>
      <c r="R499" s="30" t="str">
        <f>Tabla_Gtos_Ingresos7[[#This Row],[3 digitos]]&amp;"/"&amp;Tabla_Gtos_Ingresos7[[#This Row],[Nombre cuenta]]</f>
        <v>640/ Sueldos y salarios</v>
      </c>
      <c r="S499" s="30">
        <f>YEAR(Tabla_Gtos_Ingresos7[[#This Row],[Fecha]])</f>
        <v>2010</v>
      </c>
      <c r="T499" s="27">
        <f>MONTH(Tabla_Gtos_Ingresos7[[#This Row],[Fecha]])</f>
        <v>1</v>
      </c>
      <c r="U499" s="30">
        <f>ROUNDUP(MONTH(Tabla_Gtos_Ingresos7[[#This Row],[Fecha]])/3, 0)</f>
        <v>1</v>
      </c>
      <c r="V499" s="30">
        <f>(Tabla_Gtos_Ingresos7[[#This Row],[Factor]]*Tabla_Gtos_Ingresos7[[#This Row],[Haber]])+(Tabla_Gtos_Ingresos7[[#This Row],[Factor]]*Tabla_Gtos_Ingresos7[[#This Row],[Debe]])</f>
        <v>-1884.59</v>
      </c>
      <c r="W499" s="30">
        <f>VLOOKUP(Tabla_Gtos_Ingresos7[[#This Row],[3 digitos]],PGC_Gtos_e_Ingresos[],3,FALSE)</f>
        <v>-1</v>
      </c>
    </row>
    <row r="500" spans="1:23" x14ac:dyDescent="0.2">
      <c r="A500" s="1">
        <v>148</v>
      </c>
      <c r="B500" s="12">
        <v>40209</v>
      </c>
      <c r="C500" s="14">
        <v>64000005</v>
      </c>
      <c r="D500" s="1" t="s">
        <v>392</v>
      </c>
      <c r="E500" s="1" t="s">
        <v>393</v>
      </c>
      <c r="F500" s="11">
        <v>1803.89</v>
      </c>
      <c r="G500" s="11">
        <v>0</v>
      </c>
      <c r="H500" s="26" t="str">
        <f>MID(Tabla_Gtos_Ingresos7[[#This Row],[Subcuenta]],1,4)</f>
        <v>6400</v>
      </c>
      <c r="I500" s="27">
        <f>VALUE(MID(Tabla_Gtos_Ingresos7[[#This Row],[4 digitos]],1,3))</f>
        <v>640</v>
      </c>
      <c r="J500" s="27">
        <f>VALUE(MID(Tabla_Gtos_Ingresos7[[#This Row],[3 digitos]],1,2))</f>
        <v>64</v>
      </c>
      <c r="K500" s="28" t="str">
        <f>VLOOKUP(Tabla_Gtos_Ingresos7[[#This Row],[3 digitos]],PGC_Gtos_e_Ingresos[],4,FALSE)</f>
        <v>6.a</v>
      </c>
      <c r="L500" s="30" t="str">
        <f>VLOOKUP(Tabla_Gtos_Ingresos7[[#This Row],[Grupo 1]],Tabla3[],4,FALSE)</f>
        <v>6. Gtos de Personal</v>
      </c>
      <c r="M500" s="30" t="str">
        <f>VLOOKUP(Tabla_Gtos_Ingresos7[[#This Row],[Grupo 1]],Tabla3[],5,FALSE)</f>
        <v>6.a Sueldos y Salarios</v>
      </c>
      <c r="N500" s="28" t="str">
        <f>VLOOKUP(Tabla_Gtos_Ingresos7[[#This Row],[Grupo 1]],Tabla3[],10,FALSE)</f>
        <v>G</v>
      </c>
      <c r="O500" s="28" t="str">
        <f>VLOOKUP(Tabla_Gtos_Ingresos7[[#This Row],[Grupo 1]],Tabla3[],6,FALSE)</f>
        <v>Explotación</v>
      </c>
      <c r="P500" s="28">
        <f>VLOOKUP(Tabla_Gtos_Ingresos7[[#This Row],[Grupo 1]],Tabla3[],2,FALSE)</f>
        <v>6</v>
      </c>
      <c r="Q500" s="29" t="str">
        <f>VLOOKUP(Tabla_Gtos_Ingresos7[[#This Row],[3 digitos]],PGC_Gtos_e_Ingresos[],2,FALSE)</f>
        <v xml:space="preserve"> Sueldos y salarios</v>
      </c>
      <c r="R500" s="30" t="str">
        <f>Tabla_Gtos_Ingresos7[[#This Row],[3 digitos]]&amp;"/"&amp;Tabla_Gtos_Ingresos7[[#This Row],[Nombre cuenta]]</f>
        <v>640/ Sueldos y salarios</v>
      </c>
      <c r="S500" s="30">
        <f>YEAR(Tabla_Gtos_Ingresos7[[#This Row],[Fecha]])</f>
        <v>2010</v>
      </c>
      <c r="T500" s="27">
        <f>MONTH(Tabla_Gtos_Ingresos7[[#This Row],[Fecha]])</f>
        <v>1</v>
      </c>
      <c r="U500" s="30">
        <f>ROUNDUP(MONTH(Tabla_Gtos_Ingresos7[[#This Row],[Fecha]])/3, 0)</f>
        <v>1</v>
      </c>
      <c r="V500" s="30">
        <f>(Tabla_Gtos_Ingresos7[[#This Row],[Factor]]*Tabla_Gtos_Ingresos7[[#This Row],[Haber]])+(Tabla_Gtos_Ingresos7[[#This Row],[Factor]]*Tabla_Gtos_Ingresos7[[#This Row],[Debe]])</f>
        <v>-1803.89</v>
      </c>
      <c r="W500" s="30">
        <f>VLOOKUP(Tabla_Gtos_Ingresos7[[#This Row],[3 digitos]],PGC_Gtos_e_Ingresos[],3,FALSE)</f>
        <v>-1</v>
      </c>
    </row>
    <row r="501" spans="1:23" x14ac:dyDescent="0.2">
      <c r="A501" s="1">
        <v>150</v>
      </c>
      <c r="B501" s="12">
        <v>40209</v>
      </c>
      <c r="C501" s="14">
        <v>64000007</v>
      </c>
      <c r="D501" s="1" t="s">
        <v>521</v>
      </c>
      <c r="E501" s="2" t="s">
        <v>522</v>
      </c>
      <c r="F501" s="11">
        <v>1644.3</v>
      </c>
      <c r="G501" s="11">
        <v>0</v>
      </c>
      <c r="H501" s="26" t="str">
        <f>MID(Tabla_Gtos_Ingresos7[[#This Row],[Subcuenta]],1,4)</f>
        <v>6400</v>
      </c>
      <c r="I501" s="27">
        <f>VALUE(MID(Tabla_Gtos_Ingresos7[[#This Row],[4 digitos]],1,3))</f>
        <v>640</v>
      </c>
      <c r="J501" s="27">
        <f>VALUE(MID(Tabla_Gtos_Ingresos7[[#This Row],[3 digitos]],1,2))</f>
        <v>64</v>
      </c>
      <c r="K501" s="28" t="str">
        <f>VLOOKUP(Tabla_Gtos_Ingresos7[[#This Row],[3 digitos]],PGC_Gtos_e_Ingresos[],4,FALSE)</f>
        <v>6.a</v>
      </c>
      <c r="L501" s="30" t="str">
        <f>VLOOKUP(Tabla_Gtos_Ingresos7[[#This Row],[Grupo 1]],Tabla3[],4,FALSE)</f>
        <v>6. Gtos de Personal</v>
      </c>
      <c r="M501" s="30" t="str">
        <f>VLOOKUP(Tabla_Gtos_Ingresos7[[#This Row],[Grupo 1]],Tabla3[],5,FALSE)</f>
        <v>6.a Sueldos y Salarios</v>
      </c>
      <c r="N501" s="28" t="str">
        <f>VLOOKUP(Tabla_Gtos_Ingresos7[[#This Row],[Grupo 1]],Tabla3[],10,FALSE)</f>
        <v>G</v>
      </c>
      <c r="O501" s="28" t="str">
        <f>VLOOKUP(Tabla_Gtos_Ingresos7[[#This Row],[Grupo 1]],Tabla3[],6,FALSE)</f>
        <v>Explotación</v>
      </c>
      <c r="P501" s="28">
        <f>VLOOKUP(Tabla_Gtos_Ingresos7[[#This Row],[Grupo 1]],Tabla3[],2,FALSE)</f>
        <v>6</v>
      </c>
      <c r="Q501" s="29" t="str">
        <f>VLOOKUP(Tabla_Gtos_Ingresos7[[#This Row],[3 digitos]],PGC_Gtos_e_Ingresos[],2,FALSE)</f>
        <v xml:space="preserve"> Sueldos y salarios</v>
      </c>
      <c r="R501" s="30" t="str">
        <f>Tabla_Gtos_Ingresos7[[#This Row],[3 digitos]]&amp;"/"&amp;Tabla_Gtos_Ingresos7[[#This Row],[Nombre cuenta]]</f>
        <v>640/ Sueldos y salarios</v>
      </c>
      <c r="S501" s="30">
        <f>YEAR(Tabla_Gtos_Ingresos7[[#This Row],[Fecha]])</f>
        <v>2010</v>
      </c>
      <c r="T501" s="27">
        <f>MONTH(Tabla_Gtos_Ingresos7[[#This Row],[Fecha]])</f>
        <v>1</v>
      </c>
      <c r="U501" s="30">
        <f>ROUNDUP(MONTH(Tabla_Gtos_Ingresos7[[#This Row],[Fecha]])/3, 0)</f>
        <v>1</v>
      </c>
      <c r="V501" s="30">
        <f>(Tabla_Gtos_Ingresos7[[#This Row],[Factor]]*Tabla_Gtos_Ingresos7[[#This Row],[Haber]])+(Tabla_Gtos_Ingresos7[[#This Row],[Factor]]*Tabla_Gtos_Ingresos7[[#This Row],[Debe]])</f>
        <v>-1644.3</v>
      </c>
      <c r="W501" s="30">
        <f>VLOOKUP(Tabla_Gtos_Ingresos7[[#This Row],[3 digitos]],PGC_Gtos_e_Ingresos[],3,FALSE)</f>
        <v>-1</v>
      </c>
    </row>
    <row r="502" spans="1:23" x14ac:dyDescent="0.2">
      <c r="A502" s="1">
        <v>149</v>
      </c>
      <c r="B502" s="12">
        <v>40209</v>
      </c>
      <c r="C502" s="14">
        <v>64000008</v>
      </c>
      <c r="D502" s="2" t="s">
        <v>571</v>
      </c>
      <c r="E502" s="1" t="s">
        <v>660</v>
      </c>
      <c r="F502" s="11">
        <v>1435.41</v>
      </c>
      <c r="G502" s="11">
        <v>0</v>
      </c>
      <c r="H502" s="26" t="str">
        <f>MID(Tabla_Gtos_Ingresos7[[#This Row],[Subcuenta]],1,4)</f>
        <v>6400</v>
      </c>
      <c r="I502" s="27">
        <f>VALUE(MID(Tabla_Gtos_Ingresos7[[#This Row],[4 digitos]],1,3))</f>
        <v>640</v>
      </c>
      <c r="J502" s="27">
        <f>VALUE(MID(Tabla_Gtos_Ingresos7[[#This Row],[3 digitos]],1,2))</f>
        <v>64</v>
      </c>
      <c r="K502" s="28" t="str">
        <f>VLOOKUP(Tabla_Gtos_Ingresos7[[#This Row],[3 digitos]],PGC_Gtos_e_Ingresos[],4,FALSE)</f>
        <v>6.a</v>
      </c>
      <c r="L502" s="30" t="str">
        <f>VLOOKUP(Tabla_Gtos_Ingresos7[[#This Row],[Grupo 1]],Tabla3[],4,FALSE)</f>
        <v>6. Gtos de Personal</v>
      </c>
      <c r="M502" s="30" t="str">
        <f>VLOOKUP(Tabla_Gtos_Ingresos7[[#This Row],[Grupo 1]],Tabla3[],5,FALSE)</f>
        <v>6.a Sueldos y Salarios</v>
      </c>
      <c r="N502" s="28" t="str">
        <f>VLOOKUP(Tabla_Gtos_Ingresos7[[#This Row],[Grupo 1]],Tabla3[],10,FALSE)</f>
        <v>G</v>
      </c>
      <c r="O502" s="28" t="str">
        <f>VLOOKUP(Tabla_Gtos_Ingresos7[[#This Row],[Grupo 1]],Tabla3[],6,FALSE)</f>
        <v>Explotación</v>
      </c>
      <c r="P502" s="28">
        <f>VLOOKUP(Tabla_Gtos_Ingresos7[[#This Row],[Grupo 1]],Tabla3[],2,FALSE)</f>
        <v>6</v>
      </c>
      <c r="Q502" s="29" t="str">
        <f>VLOOKUP(Tabla_Gtos_Ingresos7[[#This Row],[3 digitos]],PGC_Gtos_e_Ingresos[],2,FALSE)</f>
        <v xml:space="preserve"> Sueldos y salarios</v>
      </c>
      <c r="R502" s="30" t="str">
        <f>Tabla_Gtos_Ingresos7[[#This Row],[3 digitos]]&amp;"/"&amp;Tabla_Gtos_Ingresos7[[#This Row],[Nombre cuenta]]</f>
        <v>640/ Sueldos y salarios</v>
      </c>
      <c r="S502" s="30">
        <f>YEAR(Tabla_Gtos_Ingresos7[[#This Row],[Fecha]])</f>
        <v>2010</v>
      </c>
      <c r="T502" s="27">
        <f>MONTH(Tabla_Gtos_Ingresos7[[#This Row],[Fecha]])</f>
        <v>1</v>
      </c>
      <c r="U502" s="30">
        <f>ROUNDUP(MONTH(Tabla_Gtos_Ingresos7[[#This Row],[Fecha]])/3, 0)</f>
        <v>1</v>
      </c>
      <c r="V502" s="30">
        <f>(Tabla_Gtos_Ingresos7[[#This Row],[Factor]]*Tabla_Gtos_Ingresos7[[#This Row],[Haber]])+(Tabla_Gtos_Ingresos7[[#This Row],[Factor]]*Tabla_Gtos_Ingresos7[[#This Row],[Debe]])</f>
        <v>-1435.41</v>
      </c>
      <c r="W502" s="30">
        <f>VLOOKUP(Tabla_Gtos_Ingresos7[[#This Row],[3 digitos]],PGC_Gtos_e_Ingresos[],3,FALSE)</f>
        <v>-1</v>
      </c>
    </row>
    <row r="503" spans="1:23" x14ac:dyDescent="0.2">
      <c r="A503" s="1">
        <v>130</v>
      </c>
      <c r="B503" s="12">
        <v>40209</v>
      </c>
      <c r="C503" s="14">
        <v>70000007</v>
      </c>
      <c r="D503" s="1" t="s">
        <v>38</v>
      </c>
      <c r="E503" s="1" t="s">
        <v>594</v>
      </c>
      <c r="F503" s="11">
        <v>0</v>
      </c>
      <c r="G503" s="11">
        <v>140.13999999999999</v>
      </c>
      <c r="H503" s="26" t="str">
        <f>MID(Tabla_Gtos_Ingresos7[[#This Row],[Subcuenta]],1,4)</f>
        <v>7000</v>
      </c>
      <c r="I503" s="27">
        <f>VALUE(MID(Tabla_Gtos_Ingresos7[[#This Row],[4 digitos]],1,3))</f>
        <v>700</v>
      </c>
      <c r="J503" s="27">
        <f>VALUE(MID(Tabla_Gtos_Ingresos7[[#This Row],[3 digitos]],1,2))</f>
        <v>70</v>
      </c>
      <c r="K503" s="28" t="str">
        <f>VLOOKUP(Tabla_Gtos_Ingresos7[[#This Row],[3 digitos]],PGC_Gtos_e_Ingresos[],4,FALSE)</f>
        <v>1a</v>
      </c>
      <c r="L503" s="30" t="str">
        <f>VLOOKUP(Tabla_Gtos_Ingresos7[[#This Row],[Grupo 1]],Tabla3[],4,FALSE)</f>
        <v>1. Importe Neto Cifra de Negocios</v>
      </c>
      <c r="M503" s="30" t="str">
        <f>VLOOKUP(Tabla_Gtos_Ingresos7[[#This Row],[Grupo 1]],Tabla3[],5,FALSE)</f>
        <v>1.a Ventas</v>
      </c>
      <c r="N503" s="28" t="str">
        <f>VLOOKUP(Tabla_Gtos_Ingresos7[[#This Row],[Grupo 1]],Tabla3[],10,FALSE)</f>
        <v>I</v>
      </c>
      <c r="O503" s="28" t="str">
        <f>VLOOKUP(Tabla_Gtos_Ingresos7[[#This Row],[Grupo 1]],Tabla3[],6,FALSE)</f>
        <v>Explotación</v>
      </c>
      <c r="P503" s="28">
        <f>VLOOKUP(Tabla_Gtos_Ingresos7[[#This Row],[Grupo 1]],Tabla3[],2,FALSE)</f>
        <v>1</v>
      </c>
      <c r="Q503" s="29" t="str">
        <f>VLOOKUP(Tabla_Gtos_Ingresos7[[#This Row],[3 digitos]],PGC_Gtos_e_Ingresos[],2,FALSE)</f>
        <v xml:space="preserve"> Ventas de mercaderías</v>
      </c>
      <c r="R503" s="30" t="str">
        <f>Tabla_Gtos_Ingresos7[[#This Row],[3 digitos]]&amp;"/"&amp;Tabla_Gtos_Ingresos7[[#This Row],[Nombre cuenta]]</f>
        <v>700/ Ventas de mercaderías</v>
      </c>
      <c r="S503" s="30">
        <f>YEAR(Tabla_Gtos_Ingresos7[[#This Row],[Fecha]])</f>
        <v>2010</v>
      </c>
      <c r="T503" s="27">
        <f>MONTH(Tabla_Gtos_Ingresos7[[#This Row],[Fecha]])</f>
        <v>1</v>
      </c>
      <c r="U503" s="30">
        <f>ROUNDUP(MONTH(Tabla_Gtos_Ingresos7[[#This Row],[Fecha]])/3, 0)</f>
        <v>1</v>
      </c>
      <c r="V503" s="30">
        <f>(Tabla_Gtos_Ingresos7[[#This Row],[Factor]]*Tabla_Gtos_Ingresos7[[#This Row],[Haber]])+(Tabla_Gtos_Ingresos7[[#This Row],[Factor]]*Tabla_Gtos_Ingresos7[[#This Row],[Debe]])</f>
        <v>140.13999999999999</v>
      </c>
      <c r="W503" s="30">
        <f>VLOOKUP(Tabla_Gtos_Ingresos7[[#This Row],[3 digitos]],PGC_Gtos_e_Ingresos[],3,FALSE)</f>
        <v>1</v>
      </c>
    </row>
    <row r="504" spans="1:23" x14ac:dyDescent="0.2">
      <c r="A504" s="1">
        <v>131</v>
      </c>
      <c r="B504" s="12">
        <v>40209</v>
      </c>
      <c r="C504" s="14">
        <v>70000008</v>
      </c>
      <c r="D504" s="1" t="s">
        <v>38</v>
      </c>
      <c r="E504" s="2" t="s">
        <v>541</v>
      </c>
      <c r="F504" s="11">
        <v>0</v>
      </c>
      <c r="G504" s="11">
        <v>24.42</v>
      </c>
      <c r="H504" s="26" t="str">
        <f>MID(Tabla_Gtos_Ingresos7[[#This Row],[Subcuenta]],1,4)</f>
        <v>7000</v>
      </c>
      <c r="I504" s="27">
        <f>VALUE(MID(Tabla_Gtos_Ingresos7[[#This Row],[4 digitos]],1,3))</f>
        <v>700</v>
      </c>
      <c r="J504" s="27">
        <f>VALUE(MID(Tabla_Gtos_Ingresos7[[#This Row],[3 digitos]],1,2))</f>
        <v>70</v>
      </c>
      <c r="K504" s="28" t="str">
        <f>VLOOKUP(Tabla_Gtos_Ingresos7[[#This Row],[3 digitos]],PGC_Gtos_e_Ingresos[],4,FALSE)</f>
        <v>1a</v>
      </c>
      <c r="L504" s="30" t="str">
        <f>VLOOKUP(Tabla_Gtos_Ingresos7[[#This Row],[Grupo 1]],Tabla3[],4,FALSE)</f>
        <v>1. Importe Neto Cifra de Negocios</v>
      </c>
      <c r="M504" s="30" t="str">
        <f>VLOOKUP(Tabla_Gtos_Ingresos7[[#This Row],[Grupo 1]],Tabla3[],5,FALSE)</f>
        <v>1.a Ventas</v>
      </c>
      <c r="N504" s="28" t="str">
        <f>VLOOKUP(Tabla_Gtos_Ingresos7[[#This Row],[Grupo 1]],Tabla3[],10,FALSE)</f>
        <v>I</v>
      </c>
      <c r="O504" s="28" t="str">
        <f>VLOOKUP(Tabla_Gtos_Ingresos7[[#This Row],[Grupo 1]],Tabla3[],6,FALSE)</f>
        <v>Explotación</v>
      </c>
      <c r="P504" s="28">
        <f>VLOOKUP(Tabla_Gtos_Ingresos7[[#This Row],[Grupo 1]],Tabla3[],2,FALSE)</f>
        <v>1</v>
      </c>
      <c r="Q504" s="29" t="str">
        <f>VLOOKUP(Tabla_Gtos_Ingresos7[[#This Row],[3 digitos]],PGC_Gtos_e_Ingresos[],2,FALSE)</f>
        <v xml:space="preserve"> Ventas de mercaderías</v>
      </c>
      <c r="R504" s="30" t="str">
        <f>Tabla_Gtos_Ingresos7[[#This Row],[3 digitos]]&amp;"/"&amp;Tabla_Gtos_Ingresos7[[#This Row],[Nombre cuenta]]</f>
        <v>700/ Ventas de mercaderías</v>
      </c>
      <c r="S504" s="30">
        <f>YEAR(Tabla_Gtos_Ingresos7[[#This Row],[Fecha]])</f>
        <v>2010</v>
      </c>
      <c r="T504" s="27">
        <f>MONTH(Tabla_Gtos_Ingresos7[[#This Row],[Fecha]])</f>
        <v>1</v>
      </c>
      <c r="U504" s="30">
        <f>ROUNDUP(MONTH(Tabla_Gtos_Ingresos7[[#This Row],[Fecha]])/3, 0)</f>
        <v>1</v>
      </c>
      <c r="V504" s="30">
        <f>(Tabla_Gtos_Ingresos7[[#This Row],[Factor]]*Tabla_Gtos_Ingresos7[[#This Row],[Haber]])+(Tabla_Gtos_Ingresos7[[#This Row],[Factor]]*Tabla_Gtos_Ingresos7[[#This Row],[Debe]])</f>
        <v>24.42</v>
      </c>
      <c r="W504" s="30">
        <f>VLOOKUP(Tabla_Gtos_Ingresos7[[#This Row],[3 digitos]],PGC_Gtos_e_Ingresos[],3,FALSE)</f>
        <v>1</v>
      </c>
    </row>
    <row r="505" spans="1:23" x14ac:dyDescent="0.2">
      <c r="A505" s="1">
        <v>132</v>
      </c>
      <c r="B505" s="12">
        <v>40209</v>
      </c>
      <c r="C505" s="14">
        <v>70000009</v>
      </c>
      <c r="D505" s="1" t="s">
        <v>38</v>
      </c>
      <c r="E505" s="1" t="s">
        <v>704</v>
      </c>
      <c r="F505" s="11">
        <v>0</v>
      </c>
      <c r="G505" s="11">
        <v>26.18</v>
      </c>
      <c r="H505" s="26" t="str">
        <f>MID(Tabla_Gtos_Ingresos7[[#This Row],[Subcuenta]],1,4)</f>
        <v>7000</v>
      </c>
      <c r="I505" s="27">
        <f>VALUE(MID(Tabla_Gtos_Ingresos7[[#This Row],[4 digitos]],1,3))</f>
        <v>700</v>
      </c>
      <c r="J505" s="27">
        <f>VALUE(MID(Tabla_Gtos_Ingresos7[[#This Row],[3 digitos]],1,2))</f>
        <v>70</v>
      </c>
      <c r="K505" s="28" t="str">
        <f>VLOOKUP(Tabla_Gtos_Ingresos7[[#This Row],[3 digitos]],PGC_Gtos_e_Ingresos[],4,FALSE)</f>
        <v>1a</v>
      </c>
      <c r="L505" s="30" t="str">
        <f>VLOOKUP(Tabla_Gtos_Ingresos7[[#This Row],[Grupo 1]],Tabla3[],4,FALSE)</f>
        <v>1. Importe Neto Cifra de Negocios</v>
      </c>
      <c r="M505" s="30" t="str">
        <f>VLOOKUP(Tabla_Gtos_Ingresos7[[#This Row],[Grupo 1]],Tabla3[],5,FALSE)</f>
        <v>1.a Ventas</v>
      </c>
      <c r="N505" s="28" t="str">
        <f>VLOOKUP(Tabla_Gtos_Ingresos7[[#This Row],[Grupo 1]],Tabla3[],10,FALSE)</f>
        <v>I</v>
      </c>
      <c r="O505" s="28" t="str">
        <f>VLOOKUP(Tabla_Gtos_Ingresos7[[#This Row],[Grupo 1]],Tabla3[],6,FALSE)</f>
        <v>Explotación</v>
      </c>
      <c r="P505" s="28">
        <f>VLOOKUP(Tabla_Gtos_Ingresos7[[#This Row],[Grupo 1]],Tabla3[],2,FALSE)</f>
        <v>1</v>
      </c>
      <c r="Q505" s="29" t="str">
        <f>VLOOKUP(Tabla_Gtos_Ingresos7[[#This Row],[3 digitos]],PGC_Gtos_e_Ingresos[],2,FALSE)</f>
        <v xml:space="preserve"> Ventas de mercaderías</v>
      </c>
      <c r="R505" s="30" t="str">
        <f>Tabla_Gtos_Ingresos7[[#This Row],[3 digitos]]&amp;"/"&amp;Tabla_Gtos_Ingresos7[[#This Row],[Nombre cuenta]]</f>
        <v>700/ Ventas de mercaderías</v>
      </c>
      <c r="S505" s="30">
        <f>YEAR(Tabla_Gtos_Ingresos7[[#This Row],[Fecha]])</f>
        <v>2010</v>
      </c>
      <c r="T505" s="27">
        <f>MONTH(Tabla_Gtos_Ingresos7[[#This Row],[Fecha]])</f>
        <v>1</v>
      </c>
      <c r="U505" s="30">
        <f>ROUNDUP(MONTH(Tabla_Gtos_Ingresos7[[#This Row],[Fecha]])/3, 0)</f>
        <v>1</v>
      </c>
      <c r="V505" s="30">
        <f>(Tabla_Gtos_Ingresos7[[#This Row],[Factor]]*Tabla_Gtos_Ingresos7[[#This Row],[Haber]])+(Tabla_Gtos_Ingresos7[[#This Row],[Factor]]*Tabla_Gtos_Ingresos7[[#This Row],[Debe]])</f>
        <v>26.18</v>
      </c>
      <c r="W505" s="30">
        <f>VLOOKUP(Tabla_Gtos_Ingresos7[[#This Row],[3 digitos]],PGC_Gtos_e_Ingresos[],3,FALSE)</f>
        <v>1</v>
      </c>
    </row>
    <row r="506" spans="1:23" x14ac:dyDescent="0.2">
      <c r="A506" s="1">
        <v>133</v>
      </c>
      <c r="B506" s="12">
        <v>40209</v>
      </c>
      <c r="C506" s="14">
        <v>70000010</v>
      </c>
      <c r="D506" s="1" t="s">
        <v>38</v>
      </c>
      <c r="E506" s="1" t="s">
        <v>709</v>
      </c>
      <c r="F506" s="11">
        <v>0</v>
      </c>
      <c r="G506" s="11">
        <v>209.66</v>
      </c>
      <c r="H506" s="26" t="str">
        <f>MID(Tabla_Gtos_Ingresos7[[#This Row],[Subcuenta]],1,4)</f>
        <v>7000</v>
      </c>
      <c r="I506" s="27">
        <f>VALUE(MID(Tabla_Gtos_Ingresos7[[#This Row],[4 digitos]],1,3))</f>
        <v>700</v>
      </c>
      <c r="J506" s="27">
        <f>VALUE(MID(Tabla_Gtos_Ingresos7[[#This Row],[3 digitos]],1,2))</f>
        <v>70</v>
      </c>
      <c r="K506" s="28" t="str">
        <f>VLOOKUP(Tabla_Gtos_Ingresos7[[#This Row],[3 digitos]],PGC_Gtos_e_Ingresos[],4,FALSE)</f>
        <v>1a</v>
      </c>
      <c r="L506" s="30" t="str">
        <f>VLOOKUP(Tabla_Gtos_Ingresos7[[#This Row],[Grupo 1]],Tabla3[],4,FALSE)</f>
        <v>1. Importe Neto Cifra de Negocios</v>
      </c>
      <c r="M506" s="30" t="str">
        <f>VLOOKUP(Tabla_Gtos_Ingresos7[[#This Row],[Grupo 1]],Tabla3[],5,FALSE)</f>
        <v>1.a Ventas</v>
      </c>
      <c r="N506" s="28" t="str">
        <f>VLOOKUP(Tabla_Gtos_Ingresos7[[#This Row],[Grupo 1]],Tabla3[],10,FALSE)</f>
        <v>I</v>
      </c>
      <c r="O506" s="28" t="str">
        <f>VLOOKUP(Tabla_Gtos_Ingresos7[[#This Row],[Grupo 1]],Tabla3[],6,FALSE)</f>
        <v>Explotación</v>
      </c>
      <c r="P506" s="28">
        <f>VLOOKUP(Tabla_Gtos_Ingresos7[[#This Row],[Grupo 1]],Tabla3[],2,FALSE)</f>
        <v>1</v>
      </c>
      <c r="Q506" s="29" t="str">
        <f>VLOOKUP(Tabla_Gtos_Ingresos7[[#This Row],[3 digitos]],PGC_Gtos_e_Ingresos[],2,FALSE)</f>
        <v xml:space="preserve"> Ventas de mercaderías</v>
      </c>
      <c r="R506" s="30" t="str">
        <f>Tabla_Gtos_Ingresos7[[#This Row],[3 digitos]]&amp;"/"&amp;Tabla_Gtos_Ingresos7[[#This Row],[Nombre cuenta]]</f>
        <v>700/ Ventas de mercaderías</v>
      </c>
      <c r="S506" s="30">
        <f>YEAR(Tabla_Gtos_Ingresos7[[#This Row],[Fecha]])</f>
        <v>2010</v>
      </c>
      <c r="T506" s="27">
        <f>MONTH(Tabla_Gtos_Ingresos7[[#This Row],[Fecha]])</f>
        <v>1</v>
      </c>
      <c r="U506" s="30">
        <f>ROUNDUP(MONTH(Tabla_Gtos_Ingresos7[[#This Row],[Fecha]])/3, 0)</f>
        <v>1</v>
      </c>
      <c r="V506" s="30">
        <f>(Tabla_Gtos_Ingresos7[[#This Row],[Factor]]*Tabla_Gtos_Ingresos7[[#This Row],[Haber]])+(Tabla_Gtos_Ingresos7[[#This Row],[Factor]]*Tabla_Gtos_Ingresos7[[#This Row],[Debe]])</f>
        <v>209.66</v>
      </c>
      <c r="W506" s="30">
        <f>VLOOKUP(Tabla_Gtos_Ingresos7[[#This Row],[3 digitos]],PGC_Gtos_e_Ingresos[],3,FALSE)</f>
        <v>1</v>
      </c>
    </row>
    <row r="507" spans="1:23" x14ac:dyDescent="0.2">
      <c r="A507" s="1">
        <v>134</v>
      </c>
      <c r="B507" s="12">
        <v>40209</v>
      </c>
      <c r="C507" s="14">
        <v>70000011</v>
      </c>
      <c r="D507" s="1" t="s">
        <v>38</v>
      </c>
      <c r="E507" s="2" t="s">
        <v>546</v>
      </c>
      <c r="F507" s="11">
        <v>0</v>
      </c>
      <c r="G507" s="11">
        <v>187.33</v>
      </c>
      <c r="H507" s="26" t="str">
        <f>MID(Tabla_Gtos_Ingresos7[[#This Row],[Subcuenta]],1,4)</f>
        <v>7000</v>
      </c>
      <c r="I507" s="27">
        <f>VALUE(MID(Tabla_Gtos_Ingresos7[[#This Row],[4 digitos]],1,3))</f>
        <v>700</v>
      </c>
      <c r="J507" s="27">
        <f>VALUE(MID(Tabla_Gtos_Ingresos7[[#This Row],[3 digitos]],1,2))</f>
        <v>70</v>
      </c>
      <c r="K507" s="28" t="str">
        <f>VLOOKUP(Tabla_Gtos_Ingresos7[[#This Row],[3 digitos]],PGC_Gtos_e_Ingresos[],4,FALSE)</f>
        <v>1a</v>
      </c>
      <c r="L507" s="30" t="str">
        <f>VLOOKUP(Tabla_Gtos_Ingresos7[[#This Row],[Grupo 1]],Tabla3[],4,FALSE)</f>
        <v>1. Importe Neto Cifra de Negocios</v>
      </c>
      <c r="M507" s="30" t="str">
        <f>VLOOKUP(Tabla_Gtos_Ingresos7[[#This Row],[Grupo 1]],Tabla3[],5,FALSE)</f>
        <v>1.a Ventas</v>
      </c>
      <c r="N507" s="28" t="str">
        <f>VLOOKUP(Tabla_Gtos_Ingresos7[[#This Row],[Grupo 1]],Tabla3[],10,FALSE)</f>
        <v>I</v>
      </c>
      <c r="O507" s="28" t="str">
        <f>VLOOKUP(Tabla_Gtos_Ingresos7[[#This Row],[Grupo 1]],Tabla3[],6,FALSE)</f>
        <v>Explotación</v>
      </c>
      <c r="P507" s="28">
        <f>VLOOKUP(Tabla_Gtos_Ingresos7[[#This Row],[Grupo 1]],Tabla3[],2,FALSE)</f>
        <v>1</v>
      </c>
      <c r="Q507" s="29" t="str">
        <f>VLOOKUP(Tabla_Gtos_Ingresos7[[#This Row],[3 digitos]],PGC_Gtos_e_Ingresos[],2,FALSE)</f>
        <v xml:space="preserve"> Ventas de mercaderías</v>
      </c>
      <c r="R507" s="30" t="str">
        <f>Tabla_Gtos_Ingresos7[[#This Row],[3 digitos]]&amp;"/"&amp;Tabla_Gtos_Ingresos7[[#This Row],[Nombre cuenta]]</f>
        <v>700/ Ventas de mercaderías</v>
      </c>
      <c r="S507" s="30">
        <f>YEAR(Tabla_Gtos_Ingresos7[[#This Row],[Fecha]])</f>
        <v>2010</v>
      </c>
      <c r="T507" s="27">
        <f>MONTH(Tabla_Gtos_Ingresos7[[#This Row],[Fecha]])</f>
        <v>1</v>
      </c>
      <c r="U507" s="30">
        <f>ROUNDUP(MONTH(Tabla_Gtos_Ingresos7[[#This Row],[Fecha]])/3, 0)</f>
        <v>1</v>
      </c>
      <c r="V507" s="30">
        <f>(Tabla_Gtos_Ingresos7[[#This Row],[Factor]]*Tabla_Gtos_Ingresos7[[#This Row],[Haber]])+(Tabla_Gtos_Ingresos7[[#This Row],[Factor]]*Tabla_Gtos_Ingresos7[[#This Row],[Debe]])</f>
        <v>187.33</v>
      </c>
      <c r="W507" s="30">
        <f>VLOOKUP(Tabla_Gtos_Ingresos7[[#This Row],[3 digitos]],PGC_Gtos_e_Ingresos[],3,FALSE)</f>
        <v>1</v>
      </c>
    </row>
    <row r="508" spans="1:23" x14ac:dyDescent="0.2">
      <c r="A508" s="1">
        <v>135</v>
      </c>
      <c r="B508" s="12">
        <v>40209</v>
      </c>
      <c r="C508" s="14">
        <v>70000012</v>
      </c>
      <c r="D508" s="1" t="s">
        <v>38</v>
      </c>
      <c r="E508" s="1" t="s">
        <v>408</v>
      </c>
      <c r="F508" s="11">
        <v>0</v>
      </c>
      <c r="G508" s="11">
        <v>1541.21</v>
      </c>
      <c r="H508" s="26" t="str">
        <f>MID(Tabla_Gtos_Ingresos7[[#This Row],[Subcuenta]],1,4)</f>
        <v>7000</v>
      </c>
      <c r="I508" s="27">
        <f>VALUE(MID(Tabla_Gtos_Ingresos7[[#This Row],[4 digitos]],1,3))</f>
        <v>700</v>
      </c>
      <c r="J508" s="27">
        <f>VALUE(MID(Tabla_Gtos_Ingresos7[[#This Row],[3 digitos]],1,2))</f>
        <v>70</v>
      </c>
      <c r="K508" s="28" t="str">
        <f>VLOOKUP(Tabla_Gtos_Ingresos7[[#This Row],[3 digitos]],PGC_Gtos_e_Ingresos[],4,FALSE)</f>
        <v>1a</v>
      </c>
      <c r="L508" s="30" t="str">
        <f>VLOOKUP(Tabla_Gtos_Ingresos7[[#This Row],[Grupo 1]],Tabla3[],4,FALSE)</f>
        <v>1. Importe Neto Cifra de Negocios</v>
      </c>
      <c r="M508" s="30" t="str">
        <f>VLOOKUP(Tabla_Gtos_Ingresos7[[#This Row],[Grupo 1]],Tabla3[],5,FALSE)</f>
        <v>1.a Ventas</v>
      </c>
      <c r="N508" s="28" t="str">
        <f>VLOOKUP(Tabla_Gtos_Ingresos7[[#This Row],[Grupo 1]],Tabla3[],10,FALSE)</f>
        <v>I</v>
      </c>
      <c r="O508" s="28" t="str">
        <f>VLOOKUP(Tabla_Gtos_Ingresos7[[#This Row],[Grupo 1]],Tabla3[],6,FALSE)</f>
        <v>Explotación</v>
      </c>
      <c r="P508" s="28">
        <f>VLOOKUP(Tabla_Gtos_Ingresos7[[#This Row],[Grupo 1]],Tabla3[],2,FALSE)</f>
        <v>1</v>
      </c>
      <c r="Q508" s="29" t="str">
        <f>VLOOKUP(Tabla_Gtos_Ingresos7[[#This Row],[3 digitos]],PGC_Gtos_e_Ingresos[],2,FALSE)</f>
        <v xml:space="preserve"> Ventas de mercaderías</v>
      </c>
      <c r="R508" s="30" t="str">
        <f>Tabla_Gtos_Ingresos7[[#This Row],[3 digitos]]&amp;"/"&amp;Tabla_Gtos_Ingresos7[[#This Row],[Nombre cuenta]]</f>
        <v>700/ Ventas de mercaderías</v>
      </c>
      <c r="S508" s="30">
        <f>YEAR(Tabla_Gtos_Ingresos7[[#This Row],[Fecha]])</f>
        <v>2010</v>
      </c>
      <c r="T508" s="27">
        <f>MONTH(Tabla_Gtos_Ingresos7[[#This Row],[Fecha]])</f>
        <v>1</v>
      </c>
      <c r="U508" s="30">
        <f>ROUNDUP(MONTH(Tabla_Gtos_Ingresos7[[#This Row],[Fecha]])/3, 0)</f>
        <v>1</v>
      </c>
      <c r="V508" s="30">
        <f>(Tabla_Gtos_Ingresos7[[#This Row],[Factor]]*Tabla_Gtos_Ingresos7[[#This Row],[Haber]])+(Tabla_Gtos_Ingresos7[[#This Row],[Factor]]*Tabla_Gtos_Ingresos7[[#This Row],[Debe]])</f>
        <v>1541.21</v>
      </c>
      <c r="W508" s="30">
        <f>VLOOKUP(Tabla_Gtos_Ingresos7[[#This Row],[3 digitos]],PGC_Gtos_e_Ingresos[],3,FALSE)</f>
        <v>1</v>
      </c>
    </row>
    <row r="509" spans="1:23" x14ac:dyDescent="0.2">
      <c r="A509" s="1">
        <v>136</v>
      </c>
      <c r="B509" s="12">
        <v>40209</v>
      </c>
      <c r="C509" s="14">
        <v>70000013</v>
      </c>
      <c r="D509" s="1" t="s">
        <v>38</v>
      </c>
      <c r="E509" s="1" t="s">
        <v>227</v>
      </c>
      <c r="F509" s="11">
        <v>0</v>
      </c>
      <c r="G509" s="11">
        <v>1258.8699999999999</v>
      </c>
      <c r="H509" s="26" t="str">
        <f>MID(Tabla_Gtos_Ingresos7[[#This Row],[Subcuenta]],1,4)</f>
        <v>7000</v>
      </c>
      <c r="I509" s="27">
        <f>VALUE(MID(Tabla_Gtos_Ingresos7[[#This Row],[4 digitos]],1,3))</f>
        <v>700</v>
      </c>
      <c r="J509" s="27">
        <f>VALUE(MID(Tabla_Gtos_Ingresos7[[#This Row],[3 digitos]],1,2))</f>
        <v>70</v>
      </c>
      <c r="K509" s="28" t="str">
        <f>VLOOKUP(Tabla_Gtos_Ingresos7[[#This Row],[3 digitos]],PGC_Gtos_e_Ingresos[],4,FALSE)</f>
        <v>1a</v>
      </c>
      <c r="L509" s="30" t="str">
        <f>VLOOKUP(Tabla_Gtos_Ingresos7[[#This Row],[Grupo 1]],Tabla3[],4,FALSE)</f>
        <v>1. Importe Neto Cifra de Negocios</v>
      </c>
      <c r="M509" s="30" t="str">
        <f>VLOOKUP(Tabla_Gtos_Ingresos7[[#This Row],[Grupo 1]],Tabla3[],5,FALSE)</f>
        <v>1.a Ventas</v>
      </c>
      <c r="N509" s="28" t="str">
        <f>VLOOKUP(Tabla_Gtos_Ingresos7[[#This Row],[Grupo 1]],Tabla3[],10,FALSE)</f>
        <v>I</v>
      </c>
      <c r="O509" s="28" t="str">
        <f>VLOOKUP(Tabla_Gtos_Ingresos7[[#This Row],[Grupo 1]],Tabla3[],6,FALSE)</f>
        <v>Explotación</v>
      </c>
      <c r="P509" s="28">
        <f>VLOOKUP(Tabla_Gtos_Ingresos7[[#This Row],[Grupo 1]],Tabla3[],2,FALSE)</f>
        <v>1</v>
      </c>
      <c r="Q509" s="29" t="str">
        <f>VLOOKUP(Tabla_Gtos_Ingresos7[[#This Row],[3 digitos]],PGC_Gtos_e_Ingresos[],2,FALSE)</f>
        <v xml:space="preserve"> Ventas de mercaderías</v>
      </c>
      <c r="R509" s="30" t="str">
        <f>Tabla_Gtos_Ingresos7[[#This Row],[3 digitos]]&amp;"/"&amp;Tabla_Gtos_Ingresos7[[#This Row],[Nombre cuenta]]</f>
        <v>700/ Ventas de mercaderías</v>
      </c>
      <c r="S509" s="30">
        <f>YEAR(Tabla_Gtos_Ingresos7[[#This Row],[Fecha]])</f>
        <v>2010</v>
      </c>
      <c r="T509" s="27">
        <f>MONTH(Tabla_Gtos_Ingresos7[[#This Row],[Fecha]])</f>
        <v>1</v>
      </c>
      <c r="U509" s="30">
        <f>ROUNDUP(MONTH(Tabla_Gtos_Ingresos7[[#This Row],[Fecha]])/3, 0)</f>
        <v>1</v>
      </c>
      <c r="V509" s="30">
        <f>(Tabla_Gtos_Ingresos7[[#This Row],[Factor]]*Tabla_Gtos_Ingresos7[[#This Row],[Haber]])+(Tabla_Gtos_Ingresos7[[#This Row],[Factor]]*Tabla_Gtos_Ingresos7[[#This Row],[Debe]])</f>
        <v>1258.8699999999999</v>
      </c>
      <c r="W509" s="30">
        <f>VLOOKUP(Tabla_Gtos_Ingresos7[[#This Row],[3 digitos]],PGC_Gtos_e_Ingresos[],3,FALSE)</f>
        <v>1</v>
      </c>
    </row>
    <row r="510" spans="1:23" x14ac:dyDescent="0.2">
      <c r="A510" s="1">
        <v>137</v>
      </c>
      <c r="B510" s="12">
        <v>40209</v>
      </c>
      <c r="C510" s="14">
        <v>70000014</v>
      </c>
      <c r="D510" s="1" t="s">
        <v>38</v>
      </c>
      <c r="E510" s="1" t="s">
        <v>228</v>
      </c>
      <c r="F510" s="11">
        <v>0</v>
      </c>
      <c r="G510" s="11">
        <v>433.63</v>
      </c>
      <c r="H510" s="26" t="str">
        <f>MID(Tabla_Gtos_Ingresos7[[#This Row],[Subcuenta]],1,4)</f>
        <v>7000</v>
      </c>
      <c r="I510" s="27">
        <f>VALUE(MID(Tabla_Gtos_Ingresos7[[#This Row],[4 digitos]],1,3))</f>
        <v>700</v>
      </c>
      <c r="J510" s="27">
        <f>VALUE(MID(Tabla_Gtos_Ingresos7[[#This Row],[3 digitos]],1,2))</f>
        <v>70</v>
      </c>
      <c r="K510" s="28" t="str">
        <f>VLOOKUP(Tabla_Gtos_Ingresos7[[#This Row],[3 digitos]],PGC_Gtos_e_Ingresos[],4,FALSE)</f>
        <v>1a</v>
      </c>
      <c r="L510" s="30" t="str">
        <f>VLOOKUP(Tabla_Gtos_Ingresos7[[#This Row],[Grupo 1]],Tabla3[],4,FALSE)</f>
        <v>1. Importe Neto Cifra de Negocios</v>
      </c>
      <c r="M510" s="30" t="str">
        <f>VLOOKUP(Tabla_Gtos_Ingresos7[[#This Row],[Grupo 1]],Tabla3[],5,FALSE)</f>
        <v>1.a Ventas</v>
      </c>
      <c r="N510" s="28" t="str">
        <f>VLOOKUP(Tabla_Gtos_Ingresos7[[#This Row],[Grupo 1]],Tabla3[],10,FALSE)</f>
        <v>I</v>
      </c>
      <c r="O510" s="28" t="str">
        <f>VLOOKUP(Tabla_Gtos_Ingresos7[[#This Row],[Grupo 1]],Tabla3[],6,FALSE)</f>
        <v>Explotación</v>
      </c>
      <c r="P510" s="28">
        <f>VLOOKUP(Tabla_Gtos_Ingresos7[[#This Row],[Grupo 1]],Tabla3[],2,FALSE)</f>
        <v>1</v>
      </c>
      <c r="Q510" s="29" t="str">
        <f>VLOOKUP(Tabla_Gtos_Ingresos7[[#This Row],[3 digitos]],PGC_Gtos_e_Ingresos[],2,FALSE)</f>
        <v xml:space="preserve"> Ventas de mercaderías</v>
      </c>
      <c r="R510" s="30" t="str">
        <f>Tabla_Gtos_Ingresos7[[#This Row],[3 digitos]]&amp;"/"&amp;Tabla_Gtos_Ingresos7[[#This Row],[Nombre cuenta]]</f>
        <v>700/ Ventas de mercaderías</v>
      </c>
      <c r="S510" s="30">
        <f>YEAR(Tabla_Gtos_Ingresos7[[#This Row],[Fecha]])</f>
        <v>2010</v>
      </c>
      <c r="T510" s="27">
        <f>MONTH(Tabla_Gtos_Ingresos7[[#This Row],[Fecha]])</f>
        <v>1</v>
      </c>
      <c r="U510" s="30">
        <f>ROUNDUP(MONTH(Tabla_Gtos_Ingresos7[[#This Row],[Fecha]])/3, 0)</f>
        <v>1</v>
      </c>
      <c r="V510" s="30">
        <f>(Tabla_Gtos_Ingresos7[[#This Row],[Factor]]*Tabla_Gtos_Ingresos7[[#This Row],[Haber]])+(Tabla_Gtos_Ingresos7[[#This Row],[Factor]]*Tabla_Gtos_Ingresos7[[#This Row],[Debe]])</f>
        <v>433.63</v>
      </c>
      <c r="W510" s="30">
        <f>VLOOKUP(Tabla_Gtos_Ingresos7[[#This Row],[3 digitos]],PGC_Gtos_e_Ingresos[],3,FALSE)</f>
        <v>1</v>
      </c>
    </row>
    <row r="511" spans="1:23" x14ac:dyDescent="0.2">
      <c r="A511" s="1">
        <v>138</v>
      </c>
      <c r="B511" s="12">
        <v>40209</v>
      </c>
      <c r="C511" s="14">
        <v>70000015</v>
      </c>
      <c r="D511" s="1" t="s">
        <v>38</v>
      </c>
      <c r="E511" s="1" t="s">
        <v>320</v>
      </c>
      <c r="F511" s="11">
        <v>0</v>
      </c>
      <c r="G511" s="11">
        <v>259.60000000000002</v>
      </c>
      <c r="H511" s="26" t="str">
        <f>MID(Tabla_Gtos_Ingresos7[[#This Row],[Subcuenta]],1,4)</f>
        <v>7000</v>
      </c>
      <c r="I511" s="27">
        <f>VALUE(MID(Tabla_Gtos_Ingresos7[[#This Row],[4 digitos]],1,3))</f>
        <v>700</v>
      </c>
      <c r="J511" s="27">
        <f>VALUE(MID(Tabla_Gtos_Ingresos7[[#This Row],[3 digitos]],1,2))</f>
        <v>70</v>
      </c>
      <c r="K511" s="28" t="str">
        <f>VLOOKUP(Tabla_Gtos_Ingresos7[[#This Row],[3 digitos]],PGC_Gtos_e_Ingresos[],4,FALSE)</f>
        <v>1a</v>
      </c>
      <c r="L511" s="30" t="str">
        <f>VLOOKUP(Tabla_Gtos_Ingresos7[[#This Row],[Grupo 1]],Tabla3[],4,FALSE)</f>
        <v>1. Importe Neto Cifra de Negocios</v>
      </c>
      <c r="M511" s="30" t="str">
        <f>VLOOKUP(Tabla_Gtos_Ingresos7[[#This Row],[Grupo 1]],Tabla3[],5,FALSE)</f>
        <v>1.a Ventas</v>
      </c>
      <c r="N511" s="28" t="str">
        <f>VLOOKUP(Tabla_Gtos_Ingresos7[[#This Row],[Grupo 1]],Tabla3[],10,FALSE)</f>
        <v>I</v>
      </c>
      <c r="O511" s="28" t="str">
        <f>VLOOKUP(Tabla_Gtos_Ingresos7[[#This Row],[Grupo 1]],Tabla3[],6,FALSE)</f>
        <v>Explotación</v>
      </c>
      <c r="P511" s="28">
        <f>VLOOKUP(Tabla_Gtos_Ingresos7[[#This Row],[Grupo 1]],Tabla3[],2,FALSE)</f>
        <v>1</v>
      </c>
      <c r="Q511" s="29" t="str">
        <f>VLOOKUP(Tabla_Gtos_Ingresos7[[#This Row],[3 digitos]],PGC_Gtos_e_Ingresos[],2,FALSE)</f>
        <v xml:space="preserve"> Ventas de mercaderías</v>
      </c>
      <c r="R511" s="30" t="str">
        <f>Tabla_Gtos_Ingresos7[[#This Row],[3 digitos]]&amp;"/"&amp;Tabla_Gtos_Ingresos7[[#This Row],[Nombre cuenta]]</f>
        <v>700/ Ventas de mercaderías</v>
      </c>
      <c r="S511" s="30">
        <f>YEAR(Tabla_Gtos_Ingresos7[[#This Row],[Fecha]])</f>
        <v>2010</v>
      </c>
      <c r="T511" s="27">
        <f>MONTH(Tabla_Gtos_Ingresos7[[#This Row],[Fecha]])</f>
        <v>1</v>
      </c>
      <c r="U511" s="30">
        <f>ROUNDUP(MONTH(Tabla_Gtos_Ingresos7[[#This Row],[Fecha]])/3, 0)</f>
        <v>1</v>
      </c>
      <c r="V511" s="30">
        <f>(Tabla_Gtos_Ingresos7[[#This Row],[Factor]]*Tabla_Gtos_Ingresos7[[#This Row],[Haber]])+(Tabla_Gtos_Ingresos7[[#This Row],[Factor]]*Tabla_Gtos_Ingresos7[[#This Row],[Debe]])</f>
        <v>259.60000000000002</v>
      </c>
      <c r="W511" s="30">
        <f>VLOOKUP(Tabla_Gtos_Ingresos7[[#This Row],[3 digitos]],PGC_Gtos_e_Ingresos[],3,FALSE)</f>
        <v>1</v>
      </c>
    </row>
    <row r="512" spans="1:23" x14ac:dyDescent="0.2">
      <c r="A512" s="1">
        <v>577</v>
      </c>
      <c r="B512" s="12">
        <v>40268</v>
      </c>
      <c r="C512" s="14">
        <v>62900001</v>
      </c>
      <c r="D512" s="1" t="s">
        <v>21</v>
      </c>
      <c r="E512" s="2" t="s">
        <v>926</v>
      </c>
      <c r="F512" s="11">
        <v>912</v>
      </c>
      <c r="G512" s="11">
        <v>0</v>
      </c>
      <c r="H512" s="26" t="str">
        <f>MID(Tabla_Gtos_Ingresos7[[#This Row],[Subcuenta]],1,4)</f>
        <v>6290</v>
      </c>
      <c r="I512" s="27">
        <f>VALUE(MID(Tabla_Gtos_Ingresos7[[#This Row],[4 digitos]],1,3))</f>
        <v>629</v>
      </c>
      <c r="J512" s="27">
        <f>VALUE(MID(Tabla_Gtos_Ingresos7[[#This Row],[3 digitos]],1,2))</f>
        <v>62</v>
      </c>
      <c r="K512" s="28" t="str">
        <f>VLOOKUP(Tabla_Gtos_Ingresos7[[#This Row],[3 digitos]],PGC_Gtos_e_Ingresos[],4,FALSE)</f>
        <v>7.a</v>
      </c>
      <c r="L512" s="30" t="str">
        <f>VLOOKUP(Tabla_Gtos_Ingresos7[[#This Row],[Grupo 1]],Tabla3[],4,FALSE)</f>
        <v>7. Otros Gastos de Explotación</v>
      </c>
      <c r="M512" s="30" t="str">
        <f>VLOOKUP(Tabla_Gtos_Ingresos7[[#This Row],[Grupo 1]],Tabla3[],5,FALSE)</f>
        <v>7.a Servicios Exteriores</v>
      </c>
      <c r="N512" s="28" t="str">
        <f>VLOOKUP(Tabla_Gtos_Ingresos7[[#This Row],[Grupo 1]],Tabla3[],10,FALSE)</f>
        <v>G</v>
      </c>
      <c r="O512" s="28" t="str">
        <f>VLOOKUP(Tabla_Gtos_Ingresos7[[#This Row],[Grupo 1]],Tabla3[],6,FALSE)</f>
        <v>Explotación</v>
      </c>
      <c r="P512" s="28">
        <f>VLOOKUP(Tabla_Gtos_Ingresos7[[#This Row],[Grupo 1]],Tabla3[],2,FALSE)</f>
        <v>7</v>
      </c>
      <c r="Q512" s="29" t="str">
        <f>VLOOKUP(Tabla_Gtos_Ingresos7[[#This Row],[3 digitos]],PGC_Gtos_e_Ingresos[],2,FALSE)</f>
        <v xml:space="preserve"> Otros servicios</v>
      </c>
      <c r="R512" s="30" t="str">
        <f>Tabla_Gtos_Ingresos7[[#This Row],[3 digitos]]&amp;"/"&amp;Tabla_Gtos_Ingresos7[[#This Row],[Nombre cuenta]]</f>
        <v>629/ Otros servicios</v>
      </c>
      <c r="S512" s="30">
        <f>YEAR(Tabla_Gtos_Ingresos7[[#This Row],[Fecha]])</f>
        <v>2010</v>
      </c>
      <c r="T512" s="27">
        <f>MONTH(Tabla_Gtos_Ingresos7[[#This Row],[Fecha]])</f>
        <v>3</v>
      </c>
      <c r="U512" s="30">
        <f>ROUNDUP(MONTH(Tabla_Gtos_Ingresos7[[#This Row],[Fecha]])/3, 0)</f>
        <v>1</v>
      </c>
      <c r="V512" s="30">
        <f>(Tabla_Gtos_Ingresos7[[#This Row],[Factor]]*Tabla_Gtos_Ingresos7[[#This Row],[Haber]])+(Tabla_Gtos_Ingresos7[[#This Row],[Factor]]*Tabla_Gtos_Ingresos7[[#This Row],[Debe]])</f>
        <v>-912</v>
      </c>
      <c r="W512" s="30">
        <f>VLOOKUP(Tabla_Gtos_Ingresos7[[#This Row],[3 digitos]],PGC_Gtos_e_Ingresos[],3,FALSE)</f>
        <v>-1</v>
      </c>
    </row>
    <row r="513" spans="1:23" x14ac:dyDescent="0.2">
      <c r="A513" s="1">
        <v>548</v>
      </c>
      <c r="B513" s="12">
        <v>40268</v>
      </c>
      <c r="C513" s="14">
        <v>64000002</v>
      </c>
      <c r="D513" s="1" t="s">
        <v>465</v>
      </c>
      <c r="E513" s="1" t="s">
        <v>468</v>
      </c>
      <c r="F513" s="11">
        <v>2121.87</v>
      </c>
      <c r="G513" s="11">
        <v>0</v>
      </c>
      <c r="H513" s="26" t="str">
        <f>MID(Tabla_Gtos_Ingresos7[[#This Row],[Subcuenta]],1,4)</f>
        <v>6400</v>
      </c>
      <c r="I513" s="27">
        <f>VALUE(MID(Tabla_Gtos_Ingresos7[[#This Row],[4 digitos]],1,3))</f>
        <v>640</v>
      </c>
      <c r="J513" s="27">
        <f>VALUE(MID(Tabla_Gtos_Ingresos7[[#This Row],[3 digitos]],1,2))</f>
        <v>64</v>
      </c>
      <c r="K513" s="28" t="str">
        <f>VLOOKUP(Tabla_Gtos_Ingresos7[[#This Row],[3 digitos]],PGC_Gtos_e_Ingresos[],4,FALSE)</f>
        <v>6.a</v>
      </c>
      <c r="L513" s="30" t="str">
        <f>VLOOKUP(Tabla_Gtos_Ingresos7[[#This Row],[Grupo 1]],Tabla3[],4,FALSE)</f>
        <v>6. Gtos de Personal</v>
      </c>
      <c r="M513" s="30" t="str">
        <f>VLOOKUP(Tabla_Gtos_Ingresos7[[#This Row],[Grupo 1]],Tabla3[],5,FALSE)</f>
        <v>6.a Sueldos y Salarios</v>
      </c>
      <c r="N513" s="28" t="str">
        <f>VLOOKUP(Tabla_Gtos_Ingresos7[[#This Row],[Grupo 1]],Tabla3[],10,FALSE)</f>
        <v>G</v>
      </c>
      <c r="O513" s="28" t="str">
        <f>VLOOKUP(Tabla_Gtos_Ingresos7[[#This Row],[Grupo 1]],Tabla3[],6,FALSE)</f>
        <v>Explotación</v>
      </c>
      <c r="P513" s="28">
        <f>VLOOKUP(Tabla_Gtos_Ingresos7[[#This Row],[Grupo 1]],Tabla3[],2,FALSE)</f>
        <v>6</v>
      </c>
      <c r="Q513" s="29" t="str">
        <f>VLOOKUP(Tabla_Gtos_Ingresos7[[#This Row],[3 digitos]],PGC_Gtos_e_Ingresos[],2,FALSE)</f>
        <v xml:space="preserve"> Sueldos y salarios</v>
      </c>
      <c r="R513" s="30" t="str">
        <f>Tabla_Gtos_Ingresos7[[#This Row],[3 digitos]]&amp;"/"&amp;Tabla_Gtos_Ingresos7[[#This Row],[Nombre cuenta]]</f>
        <v>640/ Sueldos y salarios</v>
      </c>
      <c r="S513" s="30">
        <f>YEAR(Tabla_Gtos_Ingresos7[[#This Row],[Fecha]])</f>
        <v>2010</v>
      </c>
      <c r="T513" s="27">
        <f>MONTH(Tabla_Gtos_Ingresos7[[#This Row],[Fecha]])</f>
        <v>3</v>
      </c>
      <c r="U513" s="30">
        <f>ROUNDUP(MONTH(Tabla_Gtos_Ingresos7[[#This Row],[Fecha]])/3, 0)</f>
        <v>1</v>
      </c>
      <c r="V513" s="30">
        <f>(Tabla_Gtos_Ingresos7[[#This Row],[Factor]]*Tabla_Gtos_Ingresos7[[#This Row],[Haber]])+(Tabla_Gtos_Ingresos7[[#This Row],[Factor]]*Tabla_Gtos_Ingresos7[[#This Row],[Debe]])</f>
        <v>-2121.87</v>
      </c>
      <c r="W513" s="30">
        <f>VLOOKUP(Tabla_Gtos_Ingresos7[[#This Row],[3 digitos]],PGC_Gtos_e_Ingresos[],3,FALSE)</f>
        <v>-1</v>
      </c>
    </row>
    <row r="514" spans="1:23" x14ac:dyDescent="0.2">
      <c r="A514" s="1">
        <v>549</v>
      </c>
      <c r="B514" s="12">
        <v>40268</v>
      </c>
      <c r="C514" s="14">
        <v>64000007</v>
      </c>
      <c r="D514" s="1" t="s">
        <v>392</v>
      </c>
      <c r="E514" s="1" t="s">
        <v>395</v>
      </c>
      <c r="F514" s="11">
        <v>1791.87</v>
      </c>
      <c r="G514" s="11">
        <v>0</v>
      </c>
      <c r="H514" s="26" t="str">
        <f>MID(Tabla_Gtos_Ingresos7[[#This Row],[Subcuenta]],1,4)</f>
        <v>6400</v>
      </c>
      <c r="I514" s="27">
        <f>VALUE(MID(Tabla_Gtos_Ingresos7[[#This Row],[4 digitos]],1,3))</f>
        <v>640</v>
      </c>
      <c r="J514" s="27">
        <f>VALUE(MID(Tabla_Gtos_Ingresos7[[#This Row],[3 digitos]],1,2))</f>
        <v>64</v>
      </c>
      <c r="K514" s="28" t="str">
        <f>VLOOKUP(Tabla_Gtos_Ingresos7[[#This Row],[3 digitos]],PGC_Gtos_e_Ingresos[],4,FALSE)</f>
        <v>6.a</v>
      </c>
      <c r="L514" s="30" t="str">
        <f>VLOOKUP(Tabla_Gtos_Ingresos7[[#This Row],[Grupo 1]],Tabla3[],4,FALSE)</f>
        <v>6. Gtos de Personal</v>
      </c>
      <c r="M514" s="30" t="str">
        <f>VLOOKUP(Tabla_Gtos_Ingresos7[[#This Row],[Grupo 1]],Tabla3[],5,FALSE)</f>
        <v>6.a Sueldos y Salarios</v>
      </c>
      <c r="N514" s="28" t="str">
        <f>VLOOKUP(Tabla_Gtos_Ingresos7[[#This Row],[Grupo 1]],Tabla3[],10,FALSE)</f>
        <v>G</v>
      </c>
      <c r="O514" s="28" t="str">
        <f>VLOOKUP(Tabla_Gtos_Ingresos7[[#This Row],[Grupo 1]],Tabla3[],6,FALSE)</f>
        <v>Explotación</v>
      </c>
      <c r="P514" s="28">
        <f>VLOOKUP(Tabla_Gtos_Ingresos7[[#This Row],[Grupo 1]],Tabla3[],2,FALSE)</f>
        <v>6</v>
      </c>
      <c r="Q514" s="29" t="str">
        <f>VLOOKUP(Tabla_Gtos_Ingresos7[[#This Row],[3 digitos]],PGC_Gtos_e_Ingresos[],2,FALSE)</f>
        <v xml:space="preserve"> Sueldos y salarios</v>
      </c>
      <c r="R514" s="30" t="str">
        <f>Tabla_Gtos_Ingresos7[[#This Row],[3 digitos]]&amp;"/"&amp;Tabla_Gtos_Ingresos7[[#This Row],[Nombre cuenta]]</f>
        <v>640/ Sueldos y salarios</v>
      </c>
      <c r="S514" s="30">
        <f>YEAR(Tabla_Gtos_Ingresos7[[#This Row],[Fecha]])</f>
        <v>2010</v>
      </c>
      <c r="T514" s="27">
        <f>MONTH(Tabla_Gtos_Ingresos7[[#This Row],[Fecha]])</f>
        <v>3</v>
      </c>
      <c r="U514" s="30">
        <f>ROUNDUP(MONTH(Tabla_Gtos_Ingresos7[[#This Row],[Fecha]])/3, 0)</f>
        <v>1</v>
      </c>
      <c r="V514" s="30">
        <f>(Tabla_Gtos_Ingresos7[[#This Row],[Factor]]*Tabla_Gtos_Ingresos7[[#This Row],[Haber]])+(Tabla_Gtos_Ingresos7[[#This Row],[Factor]]*Tabla_Gtos_Ingresos7[[#This Row],[Debe]])</f>
        <v>-1791.87</v>
      </c>
      <c r="W514" s="30">
        <f>VLOOKUP(Tabla_Gtos_Ingresos7[[#This Row],[3 digitos]],PGC_Gtos_e_Ingresos[],3,FALSE)</f>
        <v>-1</v>
      </c>
    </row>
    <row r="515" spans="1:23" x14ac:dyDescent="0.2">
      <c r="A515" s="1">
        <v>550</v>
      </c>
      <c r="B515" s="12">
        <v>40268</v>
      </c>
      <c r="C515" s="14">
        <v>64000010</v>
      </c>
      <c r="D515" s="2" t="s">
        <v>571</v>
      </c>
      <c r="E515" s="1" t="s">
        <v>662</v>
      </c>
      <c r="F515" s="11">
        <v>1505.61</v>
      </c>
      <c r="G515" s="11">
        <v>0</v>
      </c>
      <c r="H515" s="26" t="str">
        <f>MID(Tabla_Gtos_Ingresos7[[#This Row],[Subcuenta]],1,4)</f>
        <v>6400</v>
      </c>
      <c r="I515" s="27">
        <f>VALUE(MID(Tabla_Gtos_Ingresos7[[#This Row],[4 digitos]],1,3))</f>
        <v>640</v>
      </c>
      <c r="J515" s="27">
        <f>VALUE(MID(Tabla_Gtos_Ingresos7[[#This Row],[3 digitos]],1,2))</f>
        <v>64</v>
      </c>
      <c r="K515" s="28" t="str">
        <f>VLOOKUP(Tabla_Gtos_Ingresos7[[#This Row],[3 digitos]],PGC_Gtos_e_Ingresos[],4,FALSE)</f>
        <v>6.a</v>
      </c>
      <c r="L515" s="30" t="str">
        <f>VLOOKUP(Tabla_Gtos_Ingresos7[[#This Row],[Grupo 1]],Tabla3[],4,FALSE)</f>
        <v>6. Gtos de Personal</v>
      </c>
      <c r="M515" s="30" t="str">
        <f>VLOOKUP(Tabla_Gtos_Ingresos7[[#This Row],[Grupo 1]],Tabla3[],5,FALSE)</f>
        <v>6.a Sueldos y Salarios</v>
      </c>
      <c r="N515" s="28" t="str">
        <f>VLOOKUP(Tabla_Gtos_Ingresos7[[#This Row],[Grupo 1]],Tabla3[],10,FALSE)</f>
        <v>G</v>
      </c>
      <c r="O515" s="28" t="str">
        <f>VLOOKUP(Tabla_Gtos_Ingresos7[[#This Row],[Grupo 1]],Tabla3[],6,FALSE)</f>
        <v>Explotación</v>
      </c>
      <c r="P515" s="28">
        <f>VLOOKUP(Tabla_Gtos_Ingresos7[[#This Row],[Grupo 1]],Tabla3[],2,FALSE)</f>
        <v>6</v>
      </c>
      <c r="Q515" s="29" t="str">
        <f>VLOOKUP(Tabla_Gtos_Ingresos7[[#This Row],[3 digitos]],PGC_Gtos_e_Ingresos[],2,FALSE)</f>
        <v xml:space="preserve"> Sueldos y salarios</v>
      </c>
      <c r="R515" s="30" t="str">
        <f>Tabla_Gtos_Ingresos7[[#This Row],[3 digitos]]&amp;"/"&amp;Tabla_Gtos_Ingresos7[[#This Row],[Nombre cuenta]]</f>
        <v>640/ Sueldos y salarios</v>
      </c>
      <c r="S515" s="30">
        <f>YEAR(Tabla_Gtos_Ingresos7[[#This Row],[Fecha]])</f>
        <v>2010</v>
      </c>
      <c r="T515" s="27">
        <f>MONTH(Tabla_Gtos_Ingresos7[[#This Row],[Fecha]])</f>
        <v>3</v>
      </c>
      <c r="U515" s="30">
        <f>ROUNDUP(MONTH(Tabla_Gtos_Ingresos7[[#This Row],[Fecha]])/3, 0)</f>
        <v>1</v>
      </c>
      <c r="V515" s="30">
        <f>(Tabla_Gtos_Ingresos7[[#This Row],[Factor]]*Tabla_Gtos_Ingresos7[[#This Row],[Haber]])+(Tabla_Gtos_Ingresos7[[#This Row],[Factor]]*Tabla_Gtos_Ingresos7[[#This Row],[Debe]])</f>
        <v>-1505.61</v>
      </c>
      <c r="W515" s="30">
        <f>VLOOKUP(Tabla_Gtos_Ingresos7[[#This Row],[3 digitos]],PGC_Gtos_e_Ingresos[],3,FALSE)</f>
        <v>-1</v>
      </c>
    </row>
    <row r="516" spans="1:23" x14ac:dyDescent="0.2">
      <c r="A516" s="1">
        <v>553</v>
      </c>
      <c r="B516" s="12">
        <v>40268</v>
      </c>
      <c r="C516" s="14">
        <v>64000012</v>
      </c>
      <c r="D516" s="1" t="s">
        <v>481</v>
      </c>
      <c r="E516" s="1" t="s">
        <v>482</v>
      </c>
      <c r="F516" s="11">
        <v>705.54</v>
      </c>
      <c r="G516" s="11">
        <v>0</v>
      </c>
      <c r="H516" s="26" t="str">
        <f>MID(Tabla_Gtos_Ingresos7[[#This Row],[Subcuenta]],1,4)</f>
        <v>6400</v>
      </c>
      <c r="I516" s="27">
        <f>VALUE(MID(Tabla_Gtos_Ingresos7[[#This Row],[4 digitos]],1,3))</f>
        <v>640</v>
      </c>
      <c r="J516" s="27">
        <f>VALUE(MID(Tabla_Gtos_Ingresos7[[#This Row],[3 digitos]],1,2))</f>
        <v>64</v>
      </c>
      <c r="K516" s="28" t="str">
        <f>VLOOKUP(Tabla_Gtos_Ingresos7[[#This Row],[3 digitos]],PGC_Gtos_e_Ingresos[],4,FALSE)</f>
        <v>6.a</v>
      </c>
      <c r="L516" s="30" t="str">
        <f>VLOOKUP(Tabla_Gtos_Ingresos7[[#This Row],[Grupo 1]],Tabla3[],4,FALSE)</f>
        <v>6. Gtos de Personal</v>
      </c>
      <c r="M516" s="30" t="str">
        <f>VLOOKUP(Tabla_Gtos_Ingresos7[[#This Row],[Grupo 1]],Tabla3[],5,FALSE)</f>
        <v>6.a Sueldos y Salarios</v>
      </c>
      <c r="N516" s="28" t="str">
        <f>VLOOKUP(Tabla_Gtos_Ingresos7[[#This Row],[Grupo 1]],Tabla3[],10,FALSE)</f>
        <v>G</v>
      </c>
      <c r="O516" s="28" t="str">
        <f>VLOOKUP(Tabla_Gtos_Ingresos7[[#This Row],[Grupo 1]],Tabla3[],6,FALSE)</f>
        <v>Explotación</v>
      </c>
      <c r="P516" s="28">
        <f>VLOOKUP(Tabla_Gtos_Ingresos7[[#This Row],[Grupo 1]],Tabla3[],2,FALSE)</f>
        <v>6</v>
      </c>
      <c r="Q516" s="29" t="str">
        <f>VLOOKUP(Tabla_Gtos_Ingresos7[[#This Row],[3 digitos]],PGC_Gtos_e_Ingresos[],2,FALSE)</f>
        <v xml:space="preserve"> Sueldos y salarios</v>
      </c>
      <c r="R516" s="30" t="str">
        <f>Tabla_Gtos_Ingresos7[[#This Row],[3 digitos]]&amp;"/"&amp;Tabla_Gtos_Ingresos7[[#This Row],[Nombre cuenta]]</f>
        <v>640/ Sueldos y salarios</v>
      </c>
      <c r="S516" s="30">
        <f>YEAR(Tabla_Gtos_Ingresos7[[#This Row],[Fecha]])</f>
        <v>2010</v>
      </c>
      <c r="T516" s="27">
        <f>MONTH(Tabla_Gtos_Ingresos7[[#This Row],[Fecha]])</f>
        <v>3</v>
      </c>
      <c r="U516" s="30">
        <f>ROUNDUP(MONTH(Tabla_Gtos_Ingresos7[[#This Row],[Fecha]])/3, 0)</f>
        <v>1</v>
      </c>
      <c r="V516" s="30">
        <f>(Tabla_Gtos_Ingresos7[[#This Row],[Factor]]*Tabla_Gtos_Ingresos7[[#This Row],[Haber]])+(Tabla_Gtos_Ingresos7[[#This Row],[Factor]]*Tabla_Gtos_Ingresos7[[#This Row],[Debe]])</f>
        <v>-705.54</v>
      </c>
      <c r="W516" s="30">
        <f>VLOOKUP(Tabla_Gtos_Ingresos7[[#This Row],[3 digitos]],PGC_Gtos_e_Ingresos[],3,FALSE)</f>
        <v>-1</v>
      </c>
    </row>
    <row r="517" spans="1:23" x14ac:dyDescent="0.2">
      <c r="A517" s="1">
        <v>1060</v>
      </c>
      <c r="B517" s="12">
        <v>40329</v>
      </c>
      <c r="C517" s="14">
        <v>64000004</v>
      </c>
      <c r="D517" s="1" t="s">
        <v>465</v>
      </c>
      <c r="E517" s="1" t="s">
        <v>470</v>
      </c>
      <c r="F517" s="11">
        <v>2303.2199999999998</v>
      </c>
      <c r="G517" s="11">
        <v>0</v>
      </c>
      <c r="H517" s="26" t="str">
        <f>MID(Tabla_Gtos_Ingresos7[[#This Row],[Subcuenta]],1,4)</f>
        <v>6400</v>
      </c>
      <c r="I517" s="27">
        <f>VALUE(MID(Tabla_Gtos_Ingresos7[[#This Row],[4 digitos]],1,3))</f>
        <v>640</v>
      </c>
      <c r="J517" s="27">
        <f>VALUE(MID(Tabla_Gtos_Ingresos7[[#This Row],[3 digitos]],1,2))</f>
        <v>64</v>
      </c>
      <c r="K517" s="28" t="str">
        <f>VLOOKUP(Tabla_Gtos_Ingresos7[[#This Row],[3 digitos]],PGC_Gtos_e_Ingresos[],4,FALSE)</f>
        <v>6.a</v>
      </c>
      <c r="L517" s="30" t="str">
        <f>VLOOKUP(Tabla_Gtos_Ingresos7[[#This Row],[Grupo 1]],Tabla3[],4,FALSE)</f>
        <v>6. Gtos de Personal</v>
      </c>
      <c r="M517" s="30" t="str">
        <f>VLOOKUP(Tabla_Gtos_Ingresos7[[#This Row],[Grupo 1]],Tabla3[],5,FALSE)</f>
        <v>6.a Sueldos y Salarios</v>
      </c>
      <c r="N517" s="28" t="str">
        <f>VLOOKUP(Tabla_Gtos_Ingresos7[[#This Row],[Grupo 1]],Tabla3[],10,FALSE)</f>
        <v>G</v>
      </c>
      <c r="O517" s="28" t="str">
        <f>VLOOKUP(Tabla_Gtos_Ingresos7[[#This Row],[Grupo 1]],Tabla3[],6,FALSE)</f>
        <v>Explotación</v>
      </c>
      <c r="P517" s="28">
        <f>VLOOKUP(Tabla_Gtos_Ingresos7[[#This Row],[Grupo 1]],Tabla3[],2,FALSE)</f>
        <v>6</v>
      </c>
      <c r="Q517" s="29" t="str">
        <f>VLOOKUP(Tabla_Gtos_Ingresos7[[#This Row],[3 digitos]],PGC_Gtos_e_Ingresos[],2,FALSE)</f>
        <v xml:space="preserve"> Sueldos y salarios</v>
      </c>
      <c r="R517" s="30" t="str">
        <f>Tabla_Gtos_Ingresos7[[#This Row],[3 digitos]]&amp;"/"&amp;Tabla_Gtos_Ingresos7[[#This Row],[Nombre cuenta]]</f>
        <v>640/ Sueldos y salarios</v>
      </c>
      <c r="S517" s="30">
        <f>YEAR(Tabla_Gtos_Ingresos7[[#This Row],[Fecha]])</f>
        <v>2010</v>
      </c>
      <c r="T517" s="27">
        <f>MONTH(Tabla_Gtos_Ingresos7[[#This Row],[Fecha]])</f>
        <v>5</v>
      </c>
      <c r="U517" s="30">
        <f>ROUNDUP(MONTH(Tabla_Gtos_Ingresos7[[#This Row],[Fecha]])/3, 0)</f>
        <v>2</v>
      </c>
      <c r="V517" s="30">
        <f>(Tabla_Gtos_Ingresos7[[#This Row],[Factor]]*Tabla_Gtos_Ingresos7[[#This Row],[Haber]])+(Tabla_Gtos_Ingresos7[[#This Row],[Factor]]*Tabla_Gtos_Ingresos7[[#This Row],[Debe]])</f>
        <v>-2303.2199999999998</v>
      </c>
      <c r="W517" s="30">
        <f>VLOOKUP(Tabla_Gtos_Ingresos7[[#This Row],[3 digitos]],PGC_Gtos_e_Ingresos[],3,FALSE)</f>
        <v>-1</v>
      </c>
    </row>
    <row r="518" spans="1:23" x14ac:dyDescent="0.2">
      <c r="A518" s="1">
        <v>1055</v>
      </c>
      <c r="B518" s="12">
        <v>40329</v>
      </c>
      <c r="C518" s="14">
        <v>64000009</v>
      </c>
      <c r="D518" s="1" t="s">
        <v>392</v>
      </c>
      <c r="E518" s="1" t="s">
        <v>397</v>
      </c>
      <c r="F518" s="11">
        <v>2102.4499999999998</v>
      </c>
      <c r="G518" s="11">
        <v>0</v>
      </c>
      <c r="H518" s="26" t="str">
        <f>MID(Tabla_Gtos_Ingresos7[[#This Row],[Subcuenta]],1,4)</f>
        <v>6400</v>
      </c>
      <c r="I518" s="27">
        <f>VALUE(MID(Tabla_Gtos_Ingresos7[[#This Row],[4 digitos]],1,3))</f>
        <v>640</v>
      </c>
      <c r="J518" s="27">
        <f>VALUE(MID(Tabla_Gtos_Ingresos7[[#This Row],[3 digitos]],1,2))</f>
        <v>64</v>
      </c>
      <c r="K518" s="28" t="str">
        <f>VLOOKUP(Tabla_Gtos_Ingresos7[[#This Row],[3 digitos]],PGC_Gtos_e_Ingresos[],4,FALSE)</f>
        <v>6.a</v>
      </c>
      <c r="L518" s="30" t="str">
        <f>VLOOKUP(Tabla_Gtos_Ingresos7[[#This Row],[Grupo 1]],Tabla3[],4,FALSE)</f>
        <v>6. Gtos de Personal</v>
      </c>
      <c r="M518" s="30" t="str">
        <f>VLOOKUP(Tabla_Gtos_Ingresos7[[#This Row],[Grupo 1]],Tabla3[],5,FALSE)</f>
        <v>6.a Sueldos y Salarios</v>
      </c>
      <c r="N518" s="28" t="str">
        <f>VLOOKUP(Tabla_Gtos_Ingresos7[[#This Row],[Grupo 1]],Tabla3[],10,FALSE)</f>
        <v>G</v>
      </c>
      <c r="O518" s="28" t="str">
        <f>VLOOKUP(Tabla_Gtos_Ingresos7[[#This Row],[Grupo 1]],Tabla3[],6,FALSE)</f>
        <v>Explotación</v>
      </c>
      <c r="P518" s="28">
        <f>VLOOKUP(Tabla_Gtos_Ingresos7[[#This Row],[Grupo 1]],Tabla3[],2,FALSE)</f>
        <v>6</v>
      </c>
      <c r="Q518" s="29" t="str">
        <f>VLOOKUP(Tabla_Gtos_Ingresos7[[#This Row],[3 digitos]],PGC_Gtos_e_Ingresos[],2,FALSE)</f>
        <v xml:space="preserve"> Sueldos y salarios</v>
      </c>
      <c r="R518" s="30" t="str">
        <f>Tabla_Gtos_Ingresos7[[#This Row],[3 digitos]]&amp;"/"&amp;Tabla_Gtos_Ingresos7[[#This Row],[Nombre cuenta]]</f>
        <v>640/ Sueldos y salarios</v>
      </c>
      <c r="S518" s="30">
        <f>YEAR(Tabla_Gtos_Ingresos7[[#This Row],[Fecha]])</f>
        <v>2010</v>
      </c>
      <c r="T518" s="27">
        <f>MONTH(Tabla_Gtos_Ingresos7[[#This Row],[Fecha]])</f>
        <v>5</v>
      </c>
      <c r="U518" s="30">
        <f>ROUNDUP(MONTH(Tabla_Gtos_Ingresos7[[#This Row],[Fecha]])/3, 0)</f>
        <v>2</v>
      </c>
      <c r="V518" s="30">
        <f>(Tabla_Gtos_Ingresos7[[#This Row],[Factor]]*Tabla_Gtos_Ingresos7[[#This Row],[Haber]])+(Tabla_Gtos_Ingresos7[[#This Row],[Factor]]*Tabla_Gtos_Ingresos7[[#This Row],[Debe]])</f>
        <v>-2102.4499999999998</v>
      </c>
      <c r="W518" s="30">
        <f>VLOOKUP(Tabla_Gtos_Ingresos7[[#This Row],[3 digitos]],PGC_Gtos_e_Ingresos[],3,FALSE)</f>
        <v>-1</v>
      </c>
    </row>
    <row r="519" spans="1:23" x14ac:dyDescent="0.2">
      <c r="A519" s="1">
        <v>1057</v>
      </c>
      <c r="B519" s="12">
        <v>40329</v>
      </c>
      <c r="C519" s="14">
        <v>64000012</v>
      </c>
      <c r="D519" s="2" t="s">
        <v>571</v>
      </c>
      <c r="E519" s="1" t="s">
        <v>664</v>
      </c>
      <c r="F519" s="11">
        <v>1993.76</v>
      </c>
      <c r="G519" s="11">
        <v>0</v>
      </c>
      <c r="H519" s="26" t="str">
        <f>MID(Tabla_Gtos_Ingresos7[[#This Row],[Subcuenta]],1,4)</f>
        <v>6400</v>
      </c>
      <c r="I519" s="27">
        <f>VALUE(MID(Tabla_Gtos_Ingresos7[[#This Row],[4 digitos]],1,3))</f>
        <v>640</v>
      </c>
      <c r="J519" s="27">
        <f>VALUE(MID(Tabla_Gtos_Ingresos7[[#This Row],[3 digitos]],1,2))</f>
        <v>64</v>
      </c>
      <c r="K519" s="28" t="str">
        <f>VLOOKUP(Tabla_Gtos_Ingresos7[[#This Row],[3 digitos]],PGC_Gtos_e_Ingresos[],4,FALSE)</f>
        <v>6.a</v>
      </c>
      <c r="L519" s="30" t="str">
        <f>VLOOKUP(Tabla_Gtos_Ingresos7[[#This Row],[Grupo 1]],Tabla3[],4,FALSE)</f>
        <v>6. Gtos de Personal</v>
      </c>
      <c r="M519" s="30" t="str">
        <f>VLOOKUP(Tabla_Gtos_Ingresos7[[#This Row],[Grupo 1]],Tabla3[],5,FALSE)</f>
        <v>6.a Sueldos y Salarios</v>
      </c>
      <c r="N519" s="28" t="str">
        <f>VLOOKUP(Tabla_Gtos_Ingresos7[[#This Row],[Grupo 1]],Tabla3[],10,FALSE)</f>
        <v>G</v>
      </c>
      <c r="O519" s="28" t="str">
        <f>VLOOKUP(Tabla_Gtos_Ingresos7[[#This Row],[Grupo 1]],Tabla3[],6,FALSE)</f>
        <v>Explotación</v>
      </c>
      <c r="P519" s="28">
        <f>VLOOKUP(Tabla_Gtos_Ingresos7[[#This Row],[Grupo 1]],Tabla3[],2,FALSE)</f>
        <v>6</v>
      </c>
      <c r="Q519" s="29" t="str">
        <f>VLOOKUP(Tabla_Gtos_Ingresos7[[#This Row],[3 digitos]],PGC_Gtos_e_Ingresos[],2,FALSE)</f>
        <v xml:space="preserve"> Sueldos y salarios</v>
      </c>
      <c r="R519" s="30" t="str">
        <f>Tabla_Gtos_Ingresos7[[#This Row],[3 digitos]]&amp;"/"&amp;Tabla_Gtos_Ingresos7[[#This Row],[Nombre cuenta]]</f>
        <v>640/ Sueldos y salarios</v>
      </c>
      <c r="S519" s="30">
        <f>YEAR(Tabla_Gtos_Ingresos7[[#This Row],[Fecha]])</f>
        <v>2010</v>
      </c>
      <c r="T519" s="27">
        <f>MONTH(Tabla_Gtos_Ingresos7[[#This Row],[Fecha]])</f>
        <v>5</v>
      </c>
      <c r="U519" s="30">
        <f>ROUNDUP(MONTH(Tabla_Gtos_Ingresos7[[#This Row],[Fecha]])/3, 0)</f>
        <v>2</v>
      </c>
      <c r="V519" s="30">
        <f>(Tabla_Gtos_Ingresos7[[#This Row],[Factor]]*Tabla_Gtos_Ingresos7[[#This Row],[Haber]])+(Tabla_Gtos_Ingresos7[[#This Row],[Factor]]*Tabla_Gtos_Ingresos7[[#This Row],[Debe]])</f>
        <v>-1993.76</v>
      </c>
      <c r="W519" s="30">
        <f>VLOOKUP(Tabla_Gtos_Ingresos7[[#This Row],[3 digitos]],PGC_Gtos_e_Ingresos[],3,FALSE)</f>
        <v>-1</v>
      </c>
    </row>
    <row r="520" spans="1:23" x14ac:dyDescent="0.2">
      <c r="A520" s="1">
        <v>1056</v>
      </c>
      <c r="B520" s="12">
        <v>40329</v>
      </c>
      <c r="C520" s="14">
        <v>64000014</v>
      </c>
      <c r="D520" s="1" t="s">
        <v>481</v>
      </c>
      <c r="E520" s="1" t="s">
        <v>484</v>
      </c>
      <c r="F520" s="11">
        <v>1789.75</v>
      </c>
      <c r="G520" s="11">
        <v>0</v>
      </c>
      <c r="H520" s="26" t="str">
        <f>MID(Tabla_Gtos_Ingresos7[[#This Row],[Subcuenta]],1,4)</f>
        <v>6400</v>
      </c>
      <c r="I520" s="27">
        <f>VALUE(MID(Tabla_Gtos_Ingresos7[[#This Row],[4 digitos]],1,3))</f>
        <v>640</v>
      </c>
      <c r="J520" s="27">
        <f>VALUE(MID(Tabla_Gtos_Ingresos7[[#This Row],[3 digitos]],1,2))</f>
        <v>64</v>
      </c>
      <c r="K520" s="28" t="str">
        <f>VLOOKUP(Tabla_Gtos_Ingresos7[[#This Row],[3 digitos]],PGC_Gtos_e_Ingresos[],4,FALSE)</f>
        <v>6.a</v>
      </c>
      <c r="L520" s="30" t="str">
        <f>VLOOKUP(Tabla_Gtos_Ingresos7[[#This Row],[Grupo 1]],Tabla3[],4,FALSE)</f>
        <v>6. Gtos de Personal</v>
      </c>
      <c r="M520" s="30" t="str">
        <f>VLOOKUP(Tabla_Gtos_Ingresos7[[#This Row],[Grupo 1]],Tabla3[],5,FALSE)</f>
        <v>6.a Sueldos y Salarios</v>
      </c>
      <c r="N520" s="28" t="str">
        <f>VLOOKUP(Tabla_Gtos_Ingresos7[[#This Row],[Grupo 1]],Tabla3[],10,FALSE)</f>
        <v>G</v>
      </c>
      <c r="O520" s="28" t="str">
        <f>VLOOKUP(Tabla_Gtos_Ingresos7[[#This Row],[Grupo 1]],Tabla3[],6,FALSE)</f>
        <v>Explotación</v>
      </c>
      <c r="P520" s="28">
        <f>VLOOKUP(Tabla_Gtos_Ingresos7[[#This Row],[Grupo 1]],Tabla3[],2,FALSE)</f>
        <v>6</v>
      </c>
      <c r="Q520" s="29" t="str">
        <f>VLOOKUP(Tabla_Gtos_Ingresos7[[#This Row],[3 digitos]],PGC_Gtos_e_Ingresos[],2,FALSE)</f>
        <v xml:space="preserve"> Sueldos y salarios</v>
      </c>
      <c r="R520" s="30" t="str">
        <f>Tabla_Gtos_Ingresos7[[#This Row],[3 digitos]]&amp;"/"&amp;Tabla_Gtos_Ingresos7[[#This Row],[Nombre cuenta]]</f>
        <v>640/ Sueldos y salarios</v>
      </c>
      <c r="S520" s="30">
        <f>YEAR(Tabla_Gtos_Ingresos7[[#This Row],[Fecha]])</f>
        <v>2010</v>
      </c>
      <c r="T520" s="27">
        <f>MONTH(Tabla_Gtos_Ingresos7[[#This Row],[Fecha]])</f>
        <v>5</v>
      </c>
      <c r="U520" s="30">
        <f>ROUNDUP(MONTH(Tabla_Gtos_Ingresos7[[#This Row],[Fecha]])/3, 0)</f>
        <v>2</v>
      </c>
      <c r="V520" s="30">
        <f>(Tabla_Gtos_Ingresos7[[#This Row],[Factor]]*Tabla_Gtos_Ingresos7[[#This Row],[Haber]])+(Tabla_Gtos_Ingresos7[[#This Row],[Factor]]*Tabla_Gtos_Ingresos7[[#This Row],[Debe]])</f>
        <v>-1789.75</v>
      </c>
      <c r="W520" s="30">
        <f>VLOOKUP(Tabla_Gtos_Ingresos7[[#This Row],[3 digitos]],PGC_Gtos_e_Ingresos[],3,FALSE)</f>
        <v>-1</v>
      </c>
    </row>
    <row r="521" spans="1:23" x14ac:dyDescent="0.2">
      <c r="A521" s="1">
        <v>1061</v>
      </c>
      <c r="B521" s="12">
        <v>40329</v>
      </c>
      <c r="C521" s="14">
        <v>64000015</v>
      </c>
      <c r="D521" s="2" t="s">
        <v>526</v>
      </c>
      <c r="E521" s="2" t="s">
        <v>527</v>
      </c>
      <c r="F521" s="11">
        <v>1009.63</v>
      </c>
      <c r="G521" s="11">
        <v>0</v>
      </c>
      <c r="H521" s="26" t="str">
        <f>MID(Tabla_Gtos_Ingresos7[[#This Row],[Subcuenta]],1,4)</f>
        <v>6400</v>
      </c>
      <c r="I521" s="27">
        <f>VALUE(MID(Tabla_Gtos_Ingresos7[[#This Row],[4 digitos]],1,3))</f>
        <v>640</v>
      </c>
      <c r="J521" s="27">
        <f>VALUE(MID(Tabla_Gtos_Ingresos7[[#This Row],[3 digitos]],1,2))</f>
        <v>64</v>
      </c>
      <c r="K521" s="28" t="str">
        <f>VLOOKUP(Tabla_Gtos_Ingresos7[[#This Row],[3 digitos]],PGC_Gtos_e_Ingresos[],4,FALSE)</f>
        <v>6.a</v>
      </c>
      <c r="L521" s="30" t="str">
        <f>VLOOKUP(Tabla_Gtos_Ingresos7[[#This Row],[Grupo 1]],Tabla3[],4,FALSE)</f>
        <v>6. Gtos de Personal</v>
      </c>
      <c r="M521" s="30" t="str">
        <f>VLOOKUP(Tabla_Gtos_Ingresos7[[#This Row],[Grupo 1]],Tabla3[],5,FALSE)</f>
        <v>6.a Sueldos y Salarios</v>
      </c>
      <c r="N521" s="28" t="str">
        <f>VLOOKUP(Tabla_Gtos_Ingresos7[[#This Row],[Grupo 1]],Tabla3[],10,FALSE)</f>
        <v>G</v>
      </c>
      <c r="O521" s="28" t="str">
        <f>VLOOKUP(Tabla_Gtos_Ingresos7[[#This Row],[Grupo 1]],Tabla3[],6,FALSE)</f>
        <v>Explotación</v>
      </c>
      <c r="P521" s="28">
        <f>VLOOKUP(Tabla_Gtos_Ingresos7[[#This Row],[Grupo 1]],Tabla3[],2,FALSE)</f>
        <v>6</v>
      </c>
      <c r="Q521" s="29" t="str">
        <f>VLOOKUP(Tabla_Gtos_Ingresos7[[#This Row],[3 digitos]],PGC_Gtos_e_Ingresos[],2,FALSE)</f>
        <v xml:space="preserve"> Sueldos y salarios</v>
      </c>
      <c r="R521" s="30" t="str">
        <f>Tabla_Gtos_Ingresos7[[#This Row],[3 digitos]]&amp;"/"&amp;Tabla_Gtos_Ingresos7[[#This Row],[Nombre cuenta]]</f>
        <v>640/ Sueldos y salarios</v>
      </c>
      <c r="S521" s="30">
        <f>YEAR(Tabla_Gtos_Ingresos7[[#This Row],[Fecha]])</f>
        <v>2010</v>
      </c>
      <c r="T521" s="27">
        <f>MONTH(Tabla_Gtos_Ingresos7[[#This Row],[Fecha]])</f>
        <v>5</v>
      </c>
      <c r="U521" s="30">
        <f>ROUNDUP(MONTH(Tabla_Gtos_Ingresos7[[#This Row],[Fecha]])/3, 0)</f>
        <v>2</v>
      </c>
      <c r="V521" s="30">
        <f>(Tabla_Gtos_Ingresos7[[#This Row],[Factor]]*Tabla_Gtos_Ingresos7[[#This Row],[Haber]])+(Tabla_Gtos_Ingresos7[[#This Row],[Factor]]*Tabla_Gtos_Ingresos7[[#This Row],[Debe]])</f>
        <v>-1009.63</v>
      </c>
      <c r="W521" s="30">
        <f>VLOOKUP(Tabla_Gtos_Ingresos7[[#This Row],[3 digitos]],PGC_Gtos_e_Ingresos[],3,FALSE)</f>
        <v>-1</v>
      </c>
    </row>
    <row r="522" spans="1:23" x14ac:dyDescent="0.2">
      <c r="A522" s="1">
        <v>1706</v>
      </c>
      <c r="B522" s="12">
        <v>40390</v>
      </c>
      <c r="C522" s="14">
        <v>60700011</v>
      </c>
      <c r="D522" s="1" t="s">
        <v>11</v>
      </c>
      <c r="E522" s="1" t="s">
        <v>893</v>
      </c>
      <c r="F522" s="11">
        <v>1548.24</v>
      </c>
      <c r="G522" s="11">
        <v>0</v>
      </c>
      <c r="H522" s="26" t="str">
        <f>MID(Tabla_Gtos_Ingresos7[[#This Row],[Subcuenta]],1,4)</f>
        <v>6070</v>
      </c>
      <c r="I522" s="27">
        <f>VALUE(MID(Tabla_Gtos_Ingresos7[[#This Row],[4 digitos]],1,3))</f>
        <v>607</v>
      </c>
      <c r="J522" s="27">
        <f>VALUE(MID(Tabla_Gtos_Ingresos7[[#This Row],[3 digitos]],1,2))</f>
        <v>60</v>
      </c>
      <c r="K522" s="28" t="str">
        <f>VLOOKUP(Tabla_Gtos_Ingresos7[[#This Row],[3 digitos]],PGC_Gtos_e_Ingresos[],4,FALSE)</f>
        <v>4.c</v>
      </c>
      <c r="L522" s="30" t="str">
        <f>VLOOKUP(Tabla_Gtos_Ingresos7[[#This Row],[Grupo 1]],Tabla3[],4,FALSE)</f>
        <v>4. Aprovisionamientos</v>
      </c>
      <c r="M522" s="30" t="str">
        <f>VLOOKUP(Tabla_Gtos_Ingresos7[[#This Row],[Grupo 1]],Tabla3[],5,FALSE)</f>
        <v>4.c Trabajos Realizados por Otras Empresas</v>
      </c>
      <c r="N522" s="28" t="str">
        <f>VLOOKUP(Tabla_Gtos_Ingresos7[[#This Row],[Grupo 1]],Tabla3[],10,FALSE)</f>
        <v>G</v>
      </c>
      <c r="O522" s="28" t="str">
        <f>VLOOKUP(Tabla_Gtos_Ingresos7[[#This Row],[Grupo 1]],Tabla3[],6,FALSE)</f>
        <v>Explotación</v>
      </c>
      <c r="P522" s="28">
        <f>VLOOKUP(Tabla_Gtos_Ingresos7[[#This Row],[Grupo 1]],Tabla3[],2,FALSE)</f>
        <v>4</v>
      </c>
      <c r="Q522" s="29" t="str">
        <f>VLOOKUP(Tabla_Gtos_Ingresos7[[#This Row],[3 digitos]],PGC_Gtos_e_Ingresos[],2,FALSE)</f>
        <v xml:space="preserve"> Trabajos realizados por otras empresas</v>
      </c>
      <c r="R522" s="30" t="str">
        <f>Tabla_Gtos_Ingresos7[[#This Row],[3 digitos]]&amp;"/"&amp;Tabla_Gtos_Ingresos7[[#This Row],[Nombre cuenta]]</f>
        <v>607/ Trabajos realizados por otras empresas</v>
      </c>
      <c r="S522" s="30">
        <f>YEAR(Tabla_Gtos_Ingresos7[[#This Row],[Fecha]])</f>
        <v>2010</v>
      </c>
      <c r="T522" s="27">
        <f>MONTH(Tabla_Gtos_Ingresos7[[#This Row],[Fecha]])</f>
        <v>7</v>
      </c>
      <c r="U522" s="30">
        <f>ROUNDUP(MONTH(Tabla_Gtos_Ingresos7[[#This Row],[Fecha]])/3, 0)</f>
        <v>3</v>
      </c>
      <c r="V522" s="30">
        <f>(Tabla_Gtos_Ingresos7[[#This Row],[Factor]]*Tabla_Gtos_Ingresos7[[#This Row],[Haber]])+(Tabla_Gtos_Ingresos7[[#This Row],[Factor]]*Tabla_Gtos_Ingresos7[[#This Row],[Debe]])</f>
        <v>-1548.24</v>
      </c>
      <c r="W522" s="30">
        <f>VLOOKUP(Tabla_Gtos_Ingresos7[[#This Row],[3 digitos]],PGC_Gtos_e_Ingresos[],3,FALSE)</f>
        <v>-1</v>
      </c>
    </row>
    <row r="523" spans="1:23" x14ac:dyDescent="0.2">
      <c r="A523" s="1">
        <v>1712</v>
      </c>
      <c r="B523" s="12">
        <v>40390</v>
      </c>
      <c r="C523" s="14">
        <v>60700012</v>
      </c>
      <c r="D523" s="1" t="s">
        <v>11</v>
      </c>
      <c r="E523" s="1" t="s">
        <v>894</v>
      </c>
      <c r="F523" s="11">
        <v>480</v>
      </c>
      <c r="G523" s="11">
        <v>0</v>
      </c>
      <c r="H523" s="26" t="str">
        <f>MID(Tabla_Gtos_Ingresos7[[#This Row],[Subcuenta]],1,4)</f>
        <v>6070</v>
      </c>
      <c r="I523" s="27">
        <f>VALUE(MID(Tabla_Gtos_Ingresos7[[#This Row],[4 digitos]],1,3))</f>
        <v>607</v>
      </c>
      <c r="J523" s="27">
        <f>VALUE(MID(Tabla_Gtos_Ingresos7[[#This Row],[3 digitos]],1,2))</f>
        <v>60</v>
      </c>
      <c r="K523" s="28" t="str">
        <f>VLOOKUP(Tabla_Gtos_Ingresos7[[#This Row],[3 digitos]],PGC_Gtos_e_Ingresos[],4,FALSE)</f>
        <v>4.c</v>
      </c>
      <c r="L523" s="30" t="str">
        <f>VLOOKUP(Tabla_Gtos_Ingresos7[[#This Row],[Grupo 1]],Tabla3[],4,FALSE)</f>
        <v>4. Aprovisionamientos</v>
      </c>
      <c r="M523" s="30" t="str">
        <f>VLOOKUP(Tabla_Gtos_Ingresos7[[#This Row],[Grupo 1]],Tabla3[],5,FALSE)</f>
        <v>4.c Trabajos Realizados por Otras Empresas</v>
      </c>
      <c r="N523" s="28" t="str">
        <f>VLOOKUP(Tabla_Gtos_Ingresos7[[#This Row],[Grupo 1]],Tabla3[],10,FALSE)</f>
        <v>G</v>
      </c>
      <c r="O523" s="28" t="str">
        <f>VLOOKUP(Tabla_Gtos_Ingresos7[[#This Row],[Grupo 1]],Tabla3[],6,FALSE)</f>
        <v>Explotación</v>
      </c>
      <c r="P523" s="28">
        <f>VLOOKUP(Tabla_Gtos_Ingresos7[[#This Row],[Grupo 1]],Tabla3[],2,FALSE)</f>
        <v>4</v>
      </c>
      <c r="Q523" s="29" t="str">
        <f>VLOOKUP(Tabla_Gtos_Ingresos7[[#This Row],[3 digitos]],PGC_Gtos_e_Ingresos[],2,FALSE)</f>
        <v xml:space="preserve"> Trabajos realizados por otras empresas</v>
      </c>
      <c r="R523" s="30" t="str">
        <f>Tabla_Gtos_Ingresos7[[#This Row],[3 digitos]]&amp;"/"&amp;Tabla_Gtos_Ingresos7[[#This Row],[Nombre cuenta]]</f>
        <v>607/ Trabajos realizados por otras empresas</v>
      </c>
      <c r="S523" s="30">
        <f>YEAR(Tabla_Gtos_Ingresos7[[#This Row],[Fecha]])</f>
        <v>2010</v>
      </c>
      <c r="T523" s="27">
        <f>MONTH(Tabla_Gtos_Ingresos7[[#This Row],[Fecha]])</f>
        <v>7</v>
      </c>
      <c r="U523" s="30">
        <f>ROUNDUP(MONTH(Tabla_Gtos_Ingresos7[[#This Row],[Fecha]])/3, 0)</f>
        <v>3</v>
      </c>
      <c r="V523" s="30">
        <f>(Tabla_Gtos_Ingresos7[[#This Row],[Factor]]*Tabla_Gtos_Ingresos7[[#This Row],[Haber]])+(Tabla_Gtos_Ingresos7[[#This Row],[Factor]]*Tabla_Gtos_Ingresos7[[#This Row],[Debe]])</f>
        <v>-480</v>
      </c>
      <c r="W523" s="30">
        <f>VLOOKUP(Tabla_Gtos_Ingresos7[[#This Row],[3 digitos]],PGC_Gtos_e_Ingresos[],3,FALSE)</f>
        <v>-1</v>
      </c>
    </row>
    <row r="524" spans="1:23" x14ac:dyDescent="0.2">
      <c r="A524" s="1">
        <v>1704</v>
      </c>
      <c r="B524" s="12">
        <v>40390</v>
      </c>
      <c r="C524" s="14">
        <v>62200051</v>
      </c>
      <c r="D524" s="1" t="s">
        <v>14</v>
      </c>
      <c r="E524" s="1" t="s">
        <v>681</v>
      </c>
      <c r="F524" s="11">
        <v>57.62</v>
      </c>
      <c r="G524" s="11">
        <v>0</v>
      </c>
      <c r="H524" s="26" t="str">
        <f>MID(Tabla_Gtos_Ingresos7[[#This Row],[Subcuenta]],1,4)</f>
        <v>6220</v>
      </c>
      <c r="I524" s="27">
        <f>VALUE(MID(Tabla_Gtos_Ingresos7[[#This Row],[4 digitos]],1,3))</f>
        <v>622</v>
      </c>
      <c r="J524" s="27">
        <f>VALUE(MID(Tabla_Gtos_Ingresos7[[#This Row],[3 digitos]],1,2))</f>
        <v>62</v>
      </c>
      <c r="K524" s="28" t="str">
        <f>VLOOKUP(Tabla_Gtos_Ingresos7[[#This Row],[3 digitos]],PGC_Gtos_e_Ingresos[],4,FALSE)</f>
        <v>7.a</v>
      </c>
      <c r="L524" s="30" t="str">
        <f>VLOOKUP(Tabla_Gtos_Ingresos7[[#This Row],[Grupo 1]],Tabla3[],4,FALSE)</f>
        <v>7. Otros Gastos de Explotación</v>
      </c>
      <c r="M524" s="30" t="str">
        <f>VLOOKUP(Tabla_Gtos_Ingresos7[[#This Row],[Grupo 1]],Tabla3[],5,FALSE)</f>
        <v>7.a Servicios Exteriores</v>
      </c>
      <c r="N524" s="28" t="str">
        <f>VLOOKUP(Tabla_Gtos_Ingresos7[[#This Row],[Grupo 1]],Tabla3[],10,FALSE)</f>
        <v>G</v>
      </c>
      <c r="O524" s="28" t="str">
        <f>VLOOKUP(Tabla_Gtos_Ingresos7[[#This Row],[Grupo 1]],Tabla3[],6,FALSE)</f>
        <v>Explotación</v>
      </c>
      <c r="P524" s="28">
        <f>VLOOKUP(Tabla_Gtos_Ingresos7[[#This Row],[Grupo 1]],Tabla3[],2,FALSE)</f>
        <v>7</v>
      </c>
      <c r="Q524" s="29" t="str">
        <f>VLOOKUP(Tabla_Gtos_Ingresos7[[#This Row],[3 digitos]],PGC_Gtos_e_Ingresos[],2,FALSE)</f>
        <v xml:space="preserve"> Reparaciones y conservación</v>
      </c>
      <c r="R524" s="30" t="str">
        <f>Tabla_Gtos_Ingresos7[[#This Row],[3 digitos]]&amp;"/"&amp;Tabla_Gtos_Ingresos7[[#This Row],[Nombre cuenta]]</f>
        <v>622/ Reparaciones y conservación</v>
      </c>
      <c r="S524" s="30">
        <f>YEAR(Tabla_Gtos_Ingresos7[[#This Row],[Fecha]])</f>
        <v>2010</v>
      </c>
      <c r="T524" s="27">
        <f>MONTH(Tabla_Gtos_Ingresos7[[#This Row],[Fecha]])</f>
        <v>7</v>
      </c>
      <c r="U524" s="30">
        <f>ROUNDUP(MONTH(Tabla_Gtos_Ingresos7[[#This Row],[Fecha]])/3, 0)</f>
        <v>3</v>
      </c>
      <c r="V524" s="30">
        <f>(Tabla_Gtos_Ingresos7[[#This Row],[Factor]]*Tabla_Gtos_Ingresos7[[#This Row],[Haber]])+(Tabla_Gtos_Ingresos7[[#This Row],[Factor]]*Tabla_Gtos_Ingresos7[[#This Row],[Debe]])</f>
        <v>-57.62</v>
      </c>
      <c r="W524" s="30">
        <f>VLOOKUP(Tabla_Gtos_Ingresos7[[#This Row],[3 digitos]],PGC_Gtos_e_Ingresos[],3,FALSE)</f>
        <v>-1</v>
      </c>
    </row>
    <row r="525" spans="1:23" x14ac:dyDescent="0.2">
      <c r="A525" s="1">
        <v>1676</v>
      </c>
      <c r="B525" s="12">
        <v>40390</v>
      </c>
      <c r="C525" s="14">
        <v>64000006</v>
      </c>
      <c r="D525" s="1" t="s">
        <v>465</v>
      </c>
      <c r="E525" s="1" t="s">
        <v>472</v>
      </c>
      <c r="F525" s="11">
        <v>2009.71</v>
      </c>
      <c r="G525" s="11">
        <v>0</v>
      </c>
      <c r="H525" s="26" t="str">
        <f>MID(Tabla_Gtos_Ingresos7[[#This Row],[Subcuenta]],1,4)</f>
        <v>6400</v>
      </c>
      <c r="I525" s="27">
        <f>VALUE(MID(Tabla_Gtos_Ingresos7[[#This Row],[4 digitos]],1,3))</f>
        <v>640</v>
      </c>
      <c r="J525" s="27">
        <f>VALUE(MID(Tabla_Gtos_Ingresos7[[#This Row],[3 digitos]],1,2))</f>
        <v>64</v>
      </c>
      <c r="K525" s="28" t="str">
        <f>VLOOKUP(Tabla_Gtos_Ingresos7[[#This Row],[3 digitos]],PGC_Gtos_e_Ingresos[],4,FALSE)</f>
        <v>6.a</v>
      </c>
      <c r="L525" s="30" t="str">
        <f>VLOOKUP(Tabla_Gtos_Ingresos7[[#This Row],[Grupo 1]],Tabla3[],4,FALSE)</f>
        <v>6. Gtos de Personal</v>
      </c>
      <c r="M525" s="30" t="str">
        <f>VLOOKUP(Tabla_Gtos_Ingresos7[[#This Row],[Grupo 1]],Tabla3[],5,FALSE)</f>
        <v>6.a Sueldos y Salarios</v>
      </c>
      <c r="N525" s="28" t="str">
        <f>VLOOKUP(Tabla_Gtos_Ingresos7[[#This Row],[Grupo 1]],Tabla3[],10,FALSE)</f>
        <v>G</v>
      </c>
      <c r="O525" s="28" t="str">
        <f>VLOOKUP(Tabla_Gtos_Ingresos7[[#This Row],[Grupo 1]],Tabla3[],6,FALSE)</f>
        <v>Explotación</v>
      </c>
      <c r="P525" s="28">
        <f>VLOOKUP(Tabla_Gtos_Ingresos7[[#This Row],[Grupo 1]],Tabla3[],2,FALSE)</f>
        <v>6</v>
      </c>
      <c r="Q525" s="29" t="str">
        <f>VLOOKUP(Tabla_Gtos_Ingresos7[[#This Row],[3 digitos]],PGC_Gtos_e_Ingresos[],2,FALSE)</f>
        <v xml:space="preserve"> Sueldos y salarios</v>
      </c>
      <c r="R525" s="30" t="str">
        <f>Tabla_Gtos_Ingresos7[[#This Row],[3 digitos]]&amp;"/"&amp;Tabla_Gtos_Ingresos7[[#This Row],[Nombre cuenta]]</f>
        <v>640/ Sueldos y salarios</v>
      </c>
      <c r="S525" s="30">
        <f>YEAR(Tabla_Gtos_Ingresos7[[#This Row],[Fecha]])</f>
        <v>2010</v>
      </c>
      <c r="T525" s="27">
        <f>MONTH(Tabla_Gtos_Ingresos7[[#This Row],[Fecha]])</f>
        <v>7</v>
      </c>
      <c r="U525" s="30">
        <f>ROUNDUP(MONTH(Tabla_Gtos_Ingresos7[[#This Row],[Fecha]])/3, 0)</f>
        <v>3</v>
      </c>
      <c r="V525" s="30">
        <f>(Tabla_Gtos_Ingresos7[[#This Row],[Factor]]*Tabla_Gtos_Ingresos7[[#This Row],[Haber]])+(Tabla_Gtos_Ingresos7[[#This Row],[Factor]]*Tabla_Gtos_Ingresos7[[#This Row],[Debe]])</f>
        <v>-2009.71</v>
      </c>
      <c r="W525" s="30">
        <f>VLOOKUP(Tabla_Gtos_Ingresos7[[#This Row],[3 digitos]],PGC_Gtos_e_Ingresos[],3,FALSE)</f>
        <v>-1</v>
      </c>
    </row>
    <row r="526" spans="1:23" x14ac:dyDescent="0.2">
      <c r="A526" s="1">
        <v>1677</v>
      </c>
      <c r="B526" s="12">
        <v>40390</v>
      </c>
      <c r="C526" s="14">
        <v>64000007</v>
      </c>
      <c r="D526" s="1" t="s">
        <v>465</v>
      </c>
      <c r="E526" s="1" t="s">
        <v>473</v>
      </c>
      <c r="F526" s="11">
        <v>193.09</v>
      </c>
      <c r="G526" s="11">
        <v>0</v>
      </c>
      <c r="H526" s="26" t="str">
        <f>MID(Tabla_Gtos_Ingresos7[[#This Row],[Subcuenta]],1,4)</f>
        <v>6400</v>
      </c>
      <c r="I526" s="27">
        <f>VALUE(MID(Tabla_Gtos_Ingresos7[[#This Row],[4 digitos]],1,3))</f>
        <v>640</v>
      </c>
      <c r="J526" s="27">
        <f>VALUE(MID(Tabla_Gtos_Ingresos7[[#This Row],[3 digitos]],1,2))</f>
        <v>64</v>
      </c>
      <c r="K526" s="28" t="str">
        <f>VLOOKUP(Tabla_Gtos_Ingresos7[[#This Row],[3 digitos]],PGC_Gtos_e_Ingresos[],4,FALSE)</f>
        <v>6.a</v>
      </c>
      <c r="L526" s="30" t="str">
        <f>VLOOKUP(Tabla_Gtos_Ingresos7[[#This Row],[Grupo 1]],Tabla3[],4,FALSE)</f>
        <v>6. Gtos de Personal</v>
      </c>
      <c r="M526" s="30" t="str">
        <f>VLOOKUP(Tabla_Gtos_Ingresos7[[#This Row],[Grupo 1]],Tabla3[],5,FALSE)</f>
        <v>6.a Sueldos y Salarios</v>
      </c>
      <c r="N526" s="28" t="str">
        <f>VLOOKUP(Tabla_Gtos_Ingresos7[[#This Row],[Grupo 1]],Tabla3[],10,FALSE)</f>
        <v>G</v>
      </c>
      <c r="O526" s="28" t="str">
        <f>VLOOKUP(Tabla_Gtos_Ingresos7[[#This Row],[Grupo 1]],Tabla3[],6,FALSE)</f>
        <v>Explotación</v>
      </c>
      <c r="P526" s="28">
        <f>VLOOKUP(Tabla_Gtos_Ingresos7[[#This Row],[Grupo 1]],Tabla3[],2,FALSE)</f>
        <v>6</v>
      </c>
      <c r="Q526" s="29" t="str">
        <f>VLOOKUP(Tabla_Gtos_Ingresos7[[#This Row],[3 digitos]],PGC_Gtos_e_Ingresos[],2,FALSE)</f>
        <v xml:space="preserve"> Sueldos y salarios</v>
      </c>
      <c r="R526" s="30" t="str">
        <f>Tabla_Gtos_Ingresos7[[#This Row],[3 digitos]]&amp;"/"&amp;Tabla_Gtos_Ingresos7[[#This Row],[Nombre cuenta]]</f>
        <v>640/ Sueldos y salarios</v>
      </c>
      <c r="S526" s="30">
        <f>YEAR(Tabla_Gtos_Ingresos7[[#This Row],[Fecha]])</f>
        <v>2010</v>
      </c>
      <c r="T526" s="27">
        <f>MONTH(Tabla_Gtos_Ingresos7[[#This Row],[Fecha]])</f>
        <v>7</v>
      </c>
      <c r="U526" s="30">
        <f>ROUNDUP(MONTH(Tabla_Gtos_Ingresos7[[#This Row],[Fecha]])/3, 0)</f>
        <v>3</v>
      </c>
      <c r="V526" s="30">
        <f>(Tabla_Gtos_Ingresos7[[#This Row],[Factor]]*Tabla_Gtos_Ingresos7[[#This Row],[Haber]])+(Tabla_Gtos_Ingresos7[[#This Row],[Factor]]*Tabla_Gtos_Ingresos7[[#This Row],[Debe]])</f>
        <v>-193.09</v>
      </c>
      <c r="W526" s="30">
        <f>VLOOKUP(Tabla_Gtos_Ingresos7[[#This Row],[3 digitos]],PGC_Gtos_e_Ingresos[],3,FALSE)</f>
        <v>-1</v>
      </c>
    </row>
    <row r="527" spans="1:23" x14ac:dyDescent="0.2">
      <c r="A527" s="1">
        <v>1678</v>
      </c>
      <c r="B527" s="12">
        <v>40390</v>
      </c>
      <c r="C527" s="14">
        <v>64000008</v>
      </c>
      <c r="D527" s="1" t="s">
        <v>465</v>
      </c>
      <c r="E527" s="1" t="s">
        <v>473</v>
      </c>
      <c r="F527" s="11">
        <v>164.4</v>
      </c>
      <c r="G527" s="11">
        <v>0</v>
      </c>
      <c r="H527" s="26" t="str">
        <f>MID(Tabla_Gtos_Ingresos7[[#This Row],[Subcuenta]],1,4)</f>
        <v>6400</v>
      </c>
      <c r="I527" s="27">
        <f>VALUE(MID(Tabla_Gtos_Ingresos7[[#This Row],[4 digitos]],1,3))</f>
        <v>640</v>
      </c>
      <c r="J527" s="27">
        <f>VALUE(MID(Tabla_Gtos_Ingresos7[[#This Row],[3 digitos]],1,2))</f>
        <v>64</v>
      </c>
      <c r="K527" s="28" t="str">
        <f>VLOOKUP(Tabla_Gtos_Ingresos7[[#This Row],[3 digitos]],PGC_Gtos_e_Ingresos[],4,FALSE)</f>
        <v>6.a</v>
      </c>
      <c r="L527" s="30" t="str">
        <f>VLOOKUP(Tabla_Gtos_Ingresos7[[#This Row],[Grupo 1]],Tabla3[],4,FALSE)</f>
        <v>6. Gtos de Personal</v>
      </c>
      <c r="M527" s="30" t="str">
        <f>VLOOKUP(Tabla_Gtos_Ingresos7[[#This Row],[Grupo 1]],Tabla3[],5,FALSE)</f>
        <v>6.a Sueldos y Salarios</v>
      </c>
      <c r="N527" s="28" t="str">
        <f>VLOOKUP(Tabla_Gtos_Ingresos7[[#This Row],[Grupo 1]],Tabla3[],10,FALSE)</f>
        <v>G</v>
      </c>
      <c r="O527" s="28" t="str">
        <f>VLOOKUP(Tabla_Gtos_Ingresos7[[#This Row],[Grupo 1]],Tabla3[],6,FALSE)</f>
        <v>Explotación</v>
      </c>
      <c r="P527" s="28">
        <f>VLOOKUP(Tabla_Gtos_Ingresos7[[#This Row],[Grupo 1]],Tabla3[],2,FALSE)</f>
        <v>6</v>
      </c>
      <c r="Q527" s="29" t="str">
        <f>VLOOKUP(Tabla_Gtos_Ingresos7[[#This Row],[3 digitos]],PGC_Gtos_e_Ingresos[],2,FALSE)</f>
        <v xml:space="preserve"> Sueldos y salarios</v>
      </c>
      <c r="R527" s="30" t="str">
        <f>Tabla_Gtos_Ingresos7[[#This Row],[3 digitos]]&amp;"/"&amp;Tabla_Gtos_Ingresos7[[#This Row],[Nombre cuenta]]</f>
        <v>640/ Sueldos y salarios</v>
      </c>
      <c r="S527" s="30">
        <f>YEAR(Tabla_Gtos_Ingresos7[[#This Row],[Fecha]])</f>
        <v>2010</v>
      </c>
      <c r="T527" s="27">
        <f>MONTH(Tabla_Gtos_Ingresos7[[#This Row],[Fecha]])</f>
        <v>7</v>
      </c>
      <c r="U527" s="30">
        <f>ROUNDUP(MONTH(Tabla_Gtos_Ingresos7[[#This Row],[Fecha]])/3, 0)</f>
        <v>3</v>
      </c>
      <c r="V527" s="30">
        <f>(Tabla_Gtos_Ingresos7[[#This Row],[Factor]]*Tabla_Gtos_Ingresos7[[#This Row],[Haber]])+(Tabla_Gtos_Ingresos7[[#This Row],[Factor]]*Tabla_Gtos_Ingresos7[[#This Row],[Debe]])</f>
        <v>-164.4</v>
      </c>
      <c r="W527" s="30">
        <f>VLOOKUP(Tabla_Gtos_Ingresos7[[#This Row],[3 digitos]],PGC_Gtos_e_Ingresos[],3,FALSE)</f>
        <v>-1</v>
      </c>
    </row>
    <row r="528" spans="1:23" x14ac:dyDescent="0.2">
      <c r="A528" s="1">
        <v>1681</v>
      </c>
      <c r="B528" s="12">
        <v>40390</v>
      </c>
      <c r="C528" s="14">
        <v>64000011</v>
      </c>
      <c r="D528" s="1" t="s">
        <v>392</v>
      </c>
      <c r="E528" s="1" t="s">
        <v>399</v>
      </c>
      <c r="F528" s="11">
        <v>1712.76</v>
      </c>
      <c r="G528" s="11">
        <v>0</v>
      </c>
      <c r="H528" s="26" t="str">
        <f>MID(Tabla_Gtos_Ingresos7[[#This Row],[Subcuenta]],1,4)</f>
        <v>6400</v>
      </c>
      <c r="I528" s="27">
        <f>VALUE(MID(Tabla_Gtos_Ingresos7[[#This Row],[4 digitos]],1,3))</f>
        <v>640</v>
      </c>
      <c r="J528" s="27">
        <f>VALUE(MID(Tabla_Gtos_Ingresos7[[#This Row],[3 digitos]],1,2))</f>
        <v>64</v>
      </c>
      <c r="K528" s="28" t="str">
        <f>VLOOKUP(Tabla_Gtos_Ingresos7[[#This Row],[3 digitos]],PGC_Gtos_e_Ingresos[],4,FALSE)</f>
        <v>6.a</v>
      </c>
      <c r="L528" s="30" t="str">
        <f>VLOOKUP(Tabla_Gtos_Ingresos7[[#This Row],[Grupo 1]],Tabla3[],4,FALSE)</f>
        <v>6. Gtos de Personal</v>
      </c>
      <c r="M528" s="30" t="str">
        <f>VLOOKUP(Tabla_Gtos_Ingresos7[[#This Row],[Grupo 1]],Tabla3[],5,FALSE)</f>
        <v>6.a Sueldos y Salarios</v>
      </c>
      <c r="N528" s="28" t="str">
        <f>VLOOKUP(Tabla_Gtos_Ingresos7[[#This Row],[Grupo 1]],Tabla3[],10,FALSE)</f>
        <v>G</v>
      </c>
      <c r="O528" s="28" t="str">
        <f>VLOOKUP(Tabla_Gtos_Ingresos7[[#This Row],[Grupo 1]],Tabla3[],6,FALSE)</f>
        <v>Explotación</v>
      </c>
      <c r="P528" s="28">
        <f>VLOOKUP(Tabla_Gtos_Ingresos7[[#This Row],[Grupo 1]],Tabla3[],2,FALSE)</f>
        <v>6</v>
      </c>
      <c r="Q528" s="29" t="str">
        <f>VLOOKUP(Tabla_Gtos_Ingresos7[[#This Row],[3 digitos]],PGC_Gtos_e_Ingresos[],2,FALSE)</f>
        <v xml:space="preserve"> Sueldos y salarios</v>
      </c>
      <c r="R528" s="30" t="str">
        <f>Tabla_Gtos_Ingresos7[[#This Row],[3 digitos]]&amp;"/"&amp;Tabla_Gtos_Ingresos7[[#This Row],[Nombre cuenta]]</f>
        <v>640/ Sueldos y salarios</v>
      </c>
      <c r="S528" s="30">
        <f>YEAR(Tabla_Gtos_Ingresos7[[#This Row],[Fecha]])</f>
        <v>2010</v>
      </c>
      <c r="T528" s="27">
        <f>MONTH(Tabla_Gtos_Ingresos7[[#This Row],[Fecha]])</f>
        <v>7</v>
      </c>
      <c r="U528" s="30">
        <f>ROUNDUP(MONTH(Tabla_Gtos_Ingresos7[[#This Row],[Fecha]])/3, 0)</f>
        <v>3</v>
      </c>
      <c r="V528" s="30">
        <f>(Tabla_Gtos_Ingresos7[[#This Row],[Factor]]*Tabla_Gtos_Ingresos7[[#This Row],[Haber]])+(Tabla_Gtos_Ingresos7[[#This Row],[Factor]]*Tabla_Gtos_Ingresos7[[#This Row],[Debe]])</f>
        <v>-1712.76</v>
      </c>
      <c r="W528" s="30">
        <f>VLOOKUP(Tabla_Gtos_Ingresos7[[#This Row],[3 digitos]],PGC_Gtos_e_Ingresos[],3,FALSE)</f>
        <v>-1</v>
      </c>
    </row>
    <row r="529" spans="1:23" x14ac:dyDescent="0.2">
      <c r="A529" s="1">
        <v>1682</v>
      </c>
      <c r="B529" s="12">
        <v>40390</v>
      </c>
      <c r="C529" s="14">
        <v>64000012</v>
      </c>
      <c r="D529" s="1" t="s">
        <v>392</v>
      </c>
      <c r="E529" s="1" t="s">
        <v>400</v>
      </c>
      <c r="F529" s="11">
        <v>175.18</v>
      </c>
      <c r="G529" s="11">
        <v>0</v>
      </c>
      <c r="H529" s="26" t="str">
        <f>MID(Tabla_Gtos_Ingresos7[[#This Row],[Subcuenta]],1,4)</f>
        <v>6400</v>
      </c>
      <c r="I529" s="27">
        <f>VALUE(MID(Tabla_Gtos_Ingresos7[[#This Row],[4 digitos]],1,3))</f>
        <v>640</v>
      </c>
      <c r="J529" s="27">
        <f>VALUE(MID(Tabla_Gtos_Ingresos7[[#This Row],[3 digitos]],1,2))</f>
        <v>64</v>
      </c>
      <c r="K529" s="28" t="str">
        <f>VLOOKUP(Tabla_Gtos_Ingresos7[[#This Row],[3 digitos]],PGC_Gtos_e_Ingresos[],4,FALSE)</f>
        <v>6.a</v>
      </c>
      <c r="L529" s="30" t="str">
        <f>VLOOKUP(Tabla_Gtos_Ingresos7[[#This Row],[Grupo 1]],Tabla3[],4,FALSE)</f>
        <v>6. Gtos de Personal</v>
      </c>
      <c r="M529" s="30" t="str">
        <f>VLOOKUP(Tabla_Gtos_Ingresos7[[#This Row],[Grupo 1]],Tabla3[],5,FALSE)</f>
        <v>6.a Sueldos y Salarios</v>
      </c>
      <c r="N529" s="28" t="str">
        <f>VLOOKUP(Tabla_Gtos_Ingresos7[[#This Row],[Grupo 1]],Tabla3[],10,FALSE)</f>
        <v>G</v>
      </c>
      <c r="O529" s="28" t="str">
        <f>VLOOKUP(Tabla_Gtos_Ingresos7[[#This Row],[Grupo 1]],Tabla3[],6,FALSE)</f>
        <v>Explotación</v>
      </c>
      <c r="P529" s="28">
        <f>VLOOKUP(Tabla_Gtos_Ingresos7[[#This Row],[Grupo 1]],Tabla3[],2,FALSE)</f>
        <v>6</v>
      </c>
      <c r="Q529" s="29" t="str">
        <f>VLOOKUP(Tabla_Gtos_Ingresos7[[#This Row],[3 digitos]],PGC_Gtos_e_Ingresos[],2,FALSE)</f>
        <v xml:space="preserve"> Sueldos y salarios</v>
      </c>
      <c r="R529" s="30" t="str">
        <f>Tabla_Gtos_Ingresos7[[#This Row],[3 digitos]]&amp;"/"&amp;Tabla_Gtos_Ingresos7[[#This Row],[Nombre cuenta]]</f>
        <v>640/ Sueldos y salarios</v>
      </c>
      <c r="S529" s="30">
        <f>YEAR(Tabla_Gtos_Ingresos7[[#This Row],[Fecha]])</f>
        <v>2010</v>
      </c>
      <c r="T529" s="27">
        <f>MONTH(Tabla_Gtos_Ingresos7[[#This Row],[Fecha]])</f>
        <v>7</v>
      </c>
      <c r="U529" s="30">
        <f>ROUNDUP(MONTH(Tabla_Gtos_Ingresos7[[#This Row],[Fecha]])/3, 0)</f>
        <v>3</v>
      </c>
      <c r="V529" s="30">
        <f>(Tabla_Gtos_Ingresos7[[#This Row],[Factor]]*Tabla_Gtos_Ingresos7[[#This Row],[Haber]])+(Tabla_Gtos_Ingresos7[[#This Row],[Factor]]*Tabla_Gtos_Ingresos7[[#This Row],[Debe]])</f>
        <v>-175.18</v>
      </c>
      <c r="W529" s="30">
        <f>VLOOKUP(Tabla_Gtos_Ingresos7[[#This Row],[3 digitos]],PGC_Gtos_e_Ingresos[],3,FALSE)</f>
        <v>-1</v>
      </c>
    </row>
    <row r="530" spans="1:23" x14ac:dyDescent="0.2">
      <c r="A530" s="1">
        <v>1683</v>
      </c>
      <c r="B530" s="12">
        <v>40390</v>
      </c>
      <c r="C530" s="14">
        <v>64000013</v>
      </c>
      <c r="D530" s="1" t="s">
        <v>392</v>
      </c>
      <c r="E530" s="1" t="s">
        <v>400</v>
      </c>
      <c r="F530" s="11">
        <v>175.18</v>
      </c>
      <c r="G530" s="11">
        <v>0</v>
      </c>
      <c r="H530" s="26" t="str">
        <f>MID(Tabla_Gtos_Ingresos7[[#This Row],[Subcuenta]],1,4)</f>
        <v>6400</v>
      </c>
      <c r="I530" s="27">
        <f>VALUE(MID(Tabla_Gtos_Ingresos7[[#This Row],[4 digitos]],1,3))</f>
        <v>640</v>
      </c>
      <c r="J530" s="27">
        <f>VALUE(MID(Tabla_Gtos_Ingresos7[[#This Row],[3 digitos]],1,2))</f>
        <v>64</v>
      </c>
      <c r="K530" s="28" t="str">
        <f>VLOOKUP(Tabla_Gtos_Ingresos7[[#This Row],[3 digitos]],PGC_Gtos_e_Ingresos[],4,FALSE)</f>
        <v>6.a</v>
      </c>
      <c r="L530" s="30" t="str">
        <f>VLOOKUP(Tabla_Gtos_Ingresos7[[#This Row],[Grupo 1]],Tabla3[],4,FALSE)</f>
        <v>6. Gtos de Personal</v>
      </c>
      <c r="M530" s="30" t="str">
        <f>VLOOKUP(Tabla_Gtos_Ingresos7[[#This Row],[Grupo 1]],Tabla3[],5,FALSE)</f>
        <v>6.a Sueldos y Salarios</v>
      </c>
      <c r="N530" s="28" t="str">
        <f>VLOOKUP(Tabla_Gtos_Ingresos7[[#This Row],[Grupo 1]],Tabla3[],10,FALSE)</f>
        <v>G</v>
      </c>
      <c r="O530" s="28" t="str">
        <f>VLOOKUP(Tabla_Gtos_Ingresos7[[#This Row],[Grupo 1]],Tabla3[],6,FALSE)</f>
        <v>Explotación</v>
      </c>
      <c r="P530" s="28">
        <f>VLOOKUP(Tabla_Gtos_Ingresos7[[#This Row],[Grupo 1]],Tabla3[],2,FALSE)</f>
        <v>6</v>
      </c>
      <c r="Q530" s="29" t="str">
        <f>VLOOKUP(Tabla_Gtos_Ingresos7[[#This Row],[3 digitos]],PGC_Gtos_e_Ingresos[],2,FALSE)</f>
        <v xml:space="preserve"> Sueldos y salarios</v>
      </c>
      <c r="R530" s="30" t="str">
        <f>Tabla_Gtos_Ingresos7[[#This Row],[3 digitos]]&amp;"/"&amp;Tabla_Gtos_Ingresos7[[#This Row],[Nombre cuenta]]</f>
        <v>640/ Sueldos y salarios</v>
      </c>
      <c r="S530" s="30">
        <f>YEAR(Tabla_Gtos_Ingresos7[[#This Row],[Fecha]])</f>
        <v>2010</v>
      </c>
      <c r="T530" s="27">
        <f>MONTH(Tabla_Gtos_Ingresos7[[#This Row],[Fecha]])</f>
        <v>7</v>
      </c>
      <c r="U530" s="30">
        <f>ROUNDUP(MONTH(Tabla_Gtos_Ingresos7[[#This Row],[Fecha]])/3, 0)</f>
        <v>3</v>
      </c>
      <c r="V530" s="30">
        <f>(Tabla_Gtos_Ingresos7[[#This Row],[Factor]]*Tabla_Gtos_Ingresos7[[#This Row],[Haber]])+(Tabla_Gtos_Ingresos7[[#This Row],[Factor]]*Tabla_Gtos_Ingresos7[[#This Row],[Debe]])</f>
        <v>-175.18</v>
      </c>
      <c r="W530" s="30">
        <f>VLOOKUP(Tabla_Gtos_Ingresos7[[#This Row],[3 digitos]],PGC_Gtos_e_Ingresos[],3,FALSE)</f>
        <v>-1</v>
      </c>
    </row>
    <row r="531" spans="1:23" x14ac:dyDescent="0.2">
      <c r="A531" s="1">
        <v>1686</v>
      </c>
      <c r="B531" s="12">
        <v>40390</v>
      </c>
      <c r="C531" s="14">
        <v>64000015</v>
      </c>
      <c r="D531" s="2" t="s">
        <v>571</v>
      </c>
      <c r="E531" s="1" t="s">
        <v>667</v>
      </c>
      <c r="F531" s="11">
        <v>1801.98</v>
      </c>
      <c r="G531" s="11">
        <v>0</v>
      </c>
      <c r="H531" s="26" t="str">
        <f>MID(Tabla_Gtos_Ingresos7[[#This Row],[Subcuenta]],1,4)</f>
        <v>6400</v>
      </c>
      <c r="I531" s="27">
        <f>VALUE(MID(Tabla_Gtos_Ingresos7[[#This Row],[4 digitos]],1,3))</f>
        <v>640</v>
      </c>
      <c r="J531" s="27">
        <f>VALUE(MID(Tabla_Gtos_Ingresos7[[#This Row],[3 digitos]],1,2))</f>
        <v>64</v>
      </c>
      <c r="K531" s="28" t="str">
        <f>VLOOKUP(Tabla_Gtos_Ingresos7[[#This Row],[3 digitos]],PGC_Gtos_e_Ingresos[],4,FALSE)</f>
        <v>6.a</v>
      </c>
      <c r="L531" s="30" t="str">
        <f>VLOOKUP(Tabla_Gtos_Ingresos7[[#This Row],[Grupo 1]],Tabla3[],4,FALSE)</f>
        <v>6. Gtos de Personal</v>
      </c>
      <c r="M531" s="30" t="str">
        <f>VLOOKUP(Tabla_Gtos_Ingresos7[[#This Row],[Grupo 1]],Tabla3[],5,FALSE)</f>
        <v>6.a Sueldos y Salarios</v>
      </c>
      <c r="N531" s="28" t="str">
        <f>VLOOKUP(Tabla_Gtos_Ingresos7[[#This Row],[Grupo 1]],Tabla3[],10,FALSE)</f>
        <v>G</v>
      </c>
      <c r="O531" s="28" t="str">
        <f>VLOOKUP(Tabla_Gtos_Ingresos7[[#This Row],[Grupo 1]],Tabla3[],6,FALSE)</f>
        <v>Explotación</v>
      </c>
      <c r="P531" s="28">
        <f>VLOOKUP(Tabla_Gtos_Ingresos7[[#This Row],[Grupo 1]],Tabla3[],2,FALSE)</f>
        <v>6</v>
      </c>
      <c r="Q531" s="29" t="str">
        <f>VLOOKUP(Tabla_Gtos_Ingresos7[[#This Row],[3 digitos]],PGC_Gtos_e_Ingresos[],2,FALSE)</f>
        <v xml:space="preserve"> Sueldos y salarios</v>
      </c>
      <c r="R531" s="30" t="str">
        <f>Tabla_Gtos_Ingresos7[[#This Row],[3 digitos]]&amp;"/"&amp;Tabla_Gtos_Ingresos7[[#This Row],[Nombre cuenta]]</f>
        <v>640/ Sueldos y salarios</v>
      </c>
      <c r="S531" s="30">
        <f>YEAR(Tabla_Gtos_Ingresos7[[#This Row],[Fecha]])</f>
        <v>2010</v>
      </c>
      <c r="T531" s="27">
        <f>MONTH(Tabla_Gtos_Ingresos7[[#This Row],[Fecha]])</f>
        <v>7</v>
      </c>
      <c r="U531" s="30">
        <f>ROUNDUP(MONTH(Tabla_Gtos_Ingresos7[[#This Row],[Fecha]])/3, 0)</f>
        <v>3</v>
      </c>
      <c r="V531" s="30">
        <f>(Tabla_Gtos_Ingresos7[[#This Row],[Factor]]*Tabla_Gtos_Ingresos7[[#This Row],[Haber]])+(Tabla_Gtos_Ingresos7[[#This Row],[Factor]]*Tabla_Gtos_Ingresos7[[#This Row],[Debe]])</f>
        <v>-1801.98</v>
      </c>
      <c r="W531" s="30">
        <f>VLOOKUP(Tabla_Gtos_Ingresos7[[#This Row],[3 digitos]],PGC_Gtos_e_Ingresos[],3,FALSE)</f>
        <v>-1</v>
      </c>
    </row>
    <row r="532" spans="1:23" x14ac:dyDescent="0.2">
      <c r="A532" s="1">
        <v>1687</v>
      </c>
      <c r="B532" s="12">
        <v>40390</v>
      </c>
      <c r="C532" s="14">
        <v>64000016</v>
      </c>
      <c r="D532" s="2" t="s">
        <v>571</v>
      </c>
      <c r="E532" s="1" t="s">
        <v>668</v>
      </c>
      <c r="F532" s="11">
        <v>44.63</v>
      </c>
      <c r="G532" s="11">
        <v>0</v>
      </c>
      <c r="H532" s="26" t="str">
        <f>MID(Tabla_Gtos_Ingresos7[[#This Row],[Subcuenta]],1,4)</f>
        <v>6400</v>
      </c>
      <c r="I532" s="27">
        <f>VALUE(MID(Tabla_Gtos_Ingresos7[[#This Row],[4 digitos]],1,3))</f>
        <v>640</v>
      </c>
      <c r="J532" s="27">
        <f>VALUE(MID(Tabla_Gtos_Ingresos7[[#This Row],[3 digitos]],1,2))</f>
        <v>64</v>
      </c>
      <c r="K532" s="28" t="str">
        <f>VLOOKUP(Tabla_Gtos_Ingresos7[[#This Row],[3 digitos]],PGC_Gtos_e_Ingresos[],4,FALSE)</f>
        <v>6.a</v>
      </c>
      <c r="L532" s="30" t="str">
        <f>VLOOKUP(Tabla_Gtos_Ingresos7[[#This Row],[Grupo 1]],Tabla3[],4,FALSE)</f>
        <v>6. Gtos de Personal</v>
      </c>
      <c r="M532" s="30" t="str">
        <f>VLOOKUP(Tabla_Gtos_Ingresos7[[#This Row],[Grupo 1]],Tabla3[],5,FALSE)</f>
        <v>6.a Sueldos y Salarios</v>
      </c>
      <c r="N532" s="28" t="str">
        <f>VLOOKUP(Tabla_Gtos_Ingresos7[[#This Row],[Grupo 1]],Tabla3[],10,FALSE)</f>
        <v>G</v>
      </c>
      <c r="O532" s="28" t="str">
        <f>VLOOKUP(Tabla_Gtos_Ingresos7[[#This Row],[Grupo 1]],Tabla3[],6,FALSE)</f>
        <v>Explotación</v>
      </c>
      <c r="P532" s="28">
        <f>VLOOKUP(Tabla_Gtos_Ingresos7[[#This Row],[Grupo 1]],Tabla3[],2,FALSE)</f>
        <v>6</v>
      </c>
      <c r="Q532" s="29" t="str">
        <f>VLOOKUP(Tabla_Gtos_Ingresos7[[#This Row],[3 digitos]],PGC_Gtos_e_Ingresos[],2,FALSE)</f>
        <v xml:space="preserve"> Sueldos y salarios</v>
      </c>
      <c r="R532" s="30" t="str">
        <f>Tabla_Gtos_Ingresos7[[#This Row],[3 digitos]]&amp;"/"&amp;Tabla_Gtos_Ingresos7[[#This Row],[Nombre cuenta]]</f>
        <v>640/ Sueldos y salarios</v>
      </c>
      <c r="S532" s="30">
        <f>YEAR(Tabla_Gtos_Ingresos7[[#This Row],[Fecha]])</f>
        <v>2010</v>
      </c>
      <c r="T532" s="27">
        <f>MONTH(Tabla_Gtos_Ingresos7[[#This Row],[Fecha]])</f>
        <v>7</v>
      </c>
      <c r="U532" s="30">
        <f>ROUNDUP(MONTH(Tabla_Gtos_Ingresos7[[#This Row],[Fecha]])/3, 0)</f>
        <v>3</v>
      </c>
      <c r="V532" s="30">
        <f>(Tabla_Gtos_Ingresos7[[#This Row],[Factor]]*Tabla_Gtos_Ingresos7[[#This Row],[Haber]])+(Tabla_Gtos_Ingresos7[[#This Row],[Factor]]*Tabla_Gtos_Ingresos7[[#This Row],[Debe]])</f>
        <v>-44.63</v>
      </c>
      <c r="W532" s="30">
        <f>VLOOKUP(Tabla_Gtos_Ingresos7[[#This Row],[3 digitos]],PGC_Gtos_e_Ingresos[],3,FALSE)</f>
        <v>-1</v>
      </c>
    </row>
    <row r="533" spans="1:23" x14ac:dyDescent="0.2">
      <c r="A533" s="1">
        <v>1688</v>
      </c>
      <c r="B533" s="12">
        <v>40390</v>
      </c>
      <c r="C533" s="14">
        <v>64000017</v>
      </c>
      <c r="D533" s="2" t="s">
        <v>571</v>
      </c>
      <c r="E533" s="1" t="s">
        <v>668</v>
      </c>
      <c r="F533" s="11">
        <v>164.37</v>
      </c>
      <c r="G533" s="11">
        <v>0</v>
      </c>
      <c r="H533" s="26" t="str">
        <f>MID(Tabla_Gtos_Ingresos7[[#This Row],[Subcuenta]],1,4)</f>
        <v>6400</v>
      </c>
      <c r="I533" s="27">
        <f>VALUE(MID(Tabla_Gtos_Ingresos7[[#This Row],[4 digitos]],1,3))</f>
        <v>640</v>
      </c>
      <c r="J533" s="27">
        <f>VALUE(MID(Tabla_Gtos_Ingresos7[[#This Row],[3 digitos]],1,2))</f>
        <v>64</v>
      </c>
      <c r="K533" s="28" t="str">
        <f>VLOOKUP(Tabla_Gtos_Ingresos7[[#This Row],[3 digitos]],PGC_Gtos_e_Ingresos[],4,FALSE)</f>
        <v>6.a</v>
      </c>
      <c r="L533" s="30" t="str">
        <f>VLOOKUP(Tabla_Gtos_Ingresos7[[#This Row],[Grupo 1]],Tabla3[],4,FALSE)</f>
        <v>6. Gtos de Personal</v>
      </c>
      <c r="M533" s="30" t="str">
        <f>VLOOKUP(Tabla_Gtos_Ingresos7[[#This Row],[Grupo 1]],Tabla3[],5,FALSE)</f>
        <v>6.a Sueldos y Salarios</v>
      </c>
      <c r="N533" s="28" t="str">
        <f>VLOOKUP(Tabla_Gtos_Ingresos7[[#This Row],[Grupo 1]],Tabla3[],10,FALSE)</f>
        <v>G</v>
      </c>
      <c r="O533" s="28" t="str">
        <f>VLOOKUP(Tabla_Gtos_Ingresos7[[#This Row],[Grupo 1]],Tabla3[],6,FALSE)</f>
        <v>Explotación</v>
      </c>
      <c r="P533" s="28">
        <f>VLOOKUP(Tabla_Gtos_Ingresos7[[#This Row],[Grupo 1]],Tabla3[],2,FALSE)</f>
        <v>6</v>
      </c>
      <c r="Q533" s="29" t="str">
        <f>VLOOKUP(Tabla_Gtos_Ingresos7[[#This Row],[3 digitos]],PGC_Gtos_e_Ingresos[],2,FALSE)</f>
        <v xml:space="preserve"> Sueldos y salarios</v>
      </c>
      <c r="R533" s="30" t="str">
        <f>Tabla_Gtos_Ingresos7[[#This Row],[3 digitos]]&amp;"/"&amp;Tabla_Gtos_Ingresos7[[#This Row],[Nombre cuenta]]</f>
        <v>640/ Sueldos y salarios</v>
      </c>
      <c r="S533" s="30">
        <f>YEAR(Tabla_Gtos_Ingresos7[[#This Row],[Fecha]])</f>
        <v>2010</v>
      </c>
      <c r="T533" s="27">
        <f>MONTH(Tabla_Gtos_Ingresos7[[#This Row],[Fecha]])</f>
        <v>7</v>
      </c>
      <c r="U533" s="30">
        <f>ROUNDUP(MONTH(Tabla_Gtos_Ingresos7[[#This Row],[Fecha]])/3, 0)</f>
        <v>3</v>
      </c>
      <c r="V533" s="30">
        <f>(Tabla_Gtos_Ingresos7[[#This Row],[Factor]]*Tabla_Gtos_Ingresos7[[#This Row],[Haber]])+(Tabla_Gtos_Ingresos7[[#This Row],[Factor]]*Tabla_Gtos_Ingresos7[[#This Row],[Debe]])</f>
        <v>-164.37</v>
      </c>
      <c r="W533" s="30">
        <f>VLOOKUP(Tabla_Gtos_Ingresos7[[#This Row],[3 digitos]],PGC_Gtos_e_Ingresos[],3,FALSE)</f>
        <v>-1</v>
      </c>
    </row>
    <row r="534" spans="1:23" x14ac:dyDescent="0.2">
      <c r="A534" s="1">
        <v>1689</v>
      </c>
      <c r="B534" s="12">
        <v>40390</v>
      </c>
      <c r="C534" s="14">
        <v>64000017</v>
      </c>
      <c r="D534" s="1" t="s">
        <v>481</v>
      </c>
      <c r="E534" s="1" t="s">
        <v>487</v>
      </c>
      <c r="F534" s="11">
        <v>1461.24</v>
      </c>
      <c r="G534" s="11">
        <v>0</v>
      </c>
      <c r="H534" s="26" t="str">
        <f>MID(Tabla_Gtos_Ingresos7[[#This Row],[Subcuenta]],1,4)</f>
        <v>6400</v>
      </c>
      <c r="I534" s="27">
        <f>VALUE(MID(Tabla_Gtos_Ingresos7[[#This Row],[4 digitos]],1,3))</f>
        <v>640</v>
      </c>
      <c r="J534" s="27">
        <f>VALUE(MID(Tabla_Gtos_Ingresos7[[#This Row],[3 digitos]],1,2))</f>
        <v>64</v>
      </c>
      <c r="K534" s="28" t="str">
        <f>VLOOKUP(Tabla_Gtos_Ingresos7[[#This Row],[3 digitos]],PGC_Gtos_e_Ingresos[],4,FALSE)</f>
        <v>6.a</v>
      </c>
      <c r="L534" s="30" t="str">
        <f>VLOOKUP(Tabla_Gtos_Ingresos7[[#This Row],[Grupo 1]],Tabla3[],4,FALSE)</f>
        <v>6. Gtos de Personal</v>
      </c>
      <c r="M534" s="30" t="str">
        <f>VLOOKUP(Tabla_Gtos_Ingresos7[[#This Row],[Grupo 1]],Tabla3[],5,FALSE)</f>
        <v>6.a Sueldos y Salarios</v>
      </c>
      <c r="N534" s="28" t="str">
        <f>VLOOKUP(Tabla_Gtos_Ingresos7[[#This Row],[Grupo 1]],Tabla3[],10,FALSE)</f>
        <v>G</v>
      </c>
      <c r="O534" s="28" t="str">
        <f>VLOOKUP(Tabla_Gtos_Ingresos7[[#This Row],[Grupo 1]],Tabla3[],6,FALSE)</f>
        <v>Explotación</v>
      </c>
      <c r="P534" s="28">
        <f>VLOOKUP(Tabla_Gtos_Ingresos7[[#This Row],[Grupo 1]],Tabla3[],2,FALSE)</f>
        <v>6</v>
      </c>
      <c r="Q534" s="29" t="str">
        <f>VLOOKUP(Tabla_Gtos_Ingresos7[[#This Row],[3 digitos]],PGC_Gtos_e_Ingresos[],2,FALSE)</f>
        <v xml:space="preserve"> Sueldos y salarios</v>
      </c>
      <c r="R534" s="30" t="str">
        <f>Tabla_Gtos_Ingresos7[[#This Row],[3 digitos]]&amp;"/"&amp;Tabla_Gtos_Ingresos7[[#This Row],[Nombre cuenta]]</f>
        <v>640/ Sueldos y salarios</v>
      </c>
      <c r="S534" s="30">
        <f>YEAR(Tabla_Gtos_Ingresos7[[#This Row],[Fecha]])</f>
        <v>2010</v>
      </c>
      <c r="T534" s="27">
        <f>MONTH(Tabla_Gtos_Ingresos7[[#This Row],[Fecha]])</f>
        <v>7</v>
      </c>
      <c r="U534" s="30">
        <f>ROUNDUP(MONTH(Tabla_Gtos_Ingresos7[[#This Row],[Fecha]])/3, 0)</f>
        <v>3</v>
      </c>
      <c r="V534" s="30">
        <f>(Tabla_Gtos_Ingresos7[[#This Row],[Factor]]*Tabla_Gtos_Ingresos7[[#This Row],[Haber]])+(Tabla_Gtos_Ingresos7[[#This Row],[Factor]]*Tabla_Gtos_Ingresos7[[#This Row],[Debe]])</f>
        <v>-1461.24</v>
      </c>
      <c r="W534" s="30">
        <f>VLOOKUP(Tabla_Gtos_Ingresos7[[#This Row],[3 digitos]],PGC_Gtos_e_Ingresos[],3,FALSE)</f>
        <v>-1</v>
      </c>
    </row>
    <row r="535" spans="1:23" x14ac:dyDescent="0.2">
      <c r="A535" s="1">
        <v>1690</v>
      </c>
      <c r="B535" s="12">
        <v>40390</v>
      </c>
      <c r="C535" s="14">
        <v>64000018</v>
      </c>
      <c r="D535" s="1" t="s">
        <v>481</v>
      </c>
      <c r="E535" s="1" t="s">
        <v>488</v>
      </c>
      <c r="F535" s="11">
        <v>97.78</v>
      </c>
      <c r="G535" s="11">
        <v>0</v>
      </c>
      <c r="H535" s="26" t="str">
        <f>MID(Tabla_Gtos_Ingresos7[[#This Row],[Subcuenta]],1,4)</f>
        <v>6400</v>
      </c>
      <c r="I535" s="27">
        <f>VALUE(MID(Tabla_Gtos_Ingresos7[[#This Row],[4 digitos]],1,3))</f>
        <v>640</v>
      </c>
      <c r="J535" s="27">
        <f>VALUE(MID(Tabla_Gtos_Ingresos7[[#This Row],[3 digitos]],1,2))</f>
        <v>64</v>
      </c>
      <c r="K535" s="28" t="str">
        <f>VLOOKUP(Tabla_Gtos_Ingresos7[[#This Row],[3 digitos]],PGC_Gtos_e_Ingresos[],4,FALSE)</f>
        <v>6.a</v>
      </c>
      <c r="L535" s="30" t="str">
        <f>VLOOKUP(Tabla_Gtos_Ingresos7[[#This Row],[Grupo 1]],Tabla3[],4,FALSE)</f>
        <v>6. Gtos de Personal</v>
      </c>
      <c r="M535" s="30" t="str">
        <f>VLOOKUP(Tabla_Gtos_Ingresos7[[#This Row],[Grupo 1]],Tabla3[],5,FALSE)</f>
        <v>6.a Sueldos y Salarios</v>
      </c>
      <c r="N535" s="28" t="str">
        <f>VLOOKUP(Tabla_Gtos_Ingresos7[[#This Row],[Grupo 1]],Tabla3[],10,FALSE)</f>
        <v>G</v>
      </c>
      <c r="O535" s="28" t="str">
        <f>VLOOKUP(Tabla_Gtos_Ingresos7[[#This Row],[Grupo 1]],Tabla3[],6,FALSE)</f>
        <v>Explotación</v>
      </c>
      <c r="P535" s="28">
        <f>VLOOKUP(Tabla_Gtos_Ingresos7[[#This Row],[Grupo 1]],Tabla3[],2,FALSE)</f>
        <v>6</v>
      </c>
      <c r="Q535" s="29" t="str">
        <f>VLOOKUP(Tabla_Gtos_Ingresos7[[#This Row],[3 digitos]],PGC_Gtos_e_Ingresos[],2,FALSE)</f>
        <v xml:space="preserve"> Sueldos y salarios</v>
      </c>
      <c r="R535" s="30" t="str">
        <f>Tabla_Gtos_Ingresos7[[#This Row],[3 digitos]]&amp;"/"&amp;Tabla_Gtos_Ingresos7[[#This Row],[Nombre cuenta]]</f>
        <v>640/ Sueldos y salarios</v>
      </c>
      <c r="S535" s="30">
        <f>YEAR(Tabla_Gtos_Ingresos7[[#This Row],[Fecha]])</f>
        <v>2010</v>
      </c>
      <c r="T535" s="27">
        <f>MONTH(Tabla_Gtos_Ingresos7[[#This Row],[Fecha]])</f>
        <v>7</v>
      </c>
      <c r="U535" s="30">
        <f>ROUNDUP(MONTH(Tabla_Gtos_Ingresos7[[#This Row],[Fecha]])/3, 0)</f>
        <v>3</v>
      </c>
      <c r="V535" s="30">
        <f>(Tabla_Gtos_Ingresos7[[#This Row],[Factor]]*Tabla_Gtos_Ingresos7[[#This Row],[Haber]])+(Tabla_Gtos_Ingresos7[[#This Row],[Factor]]*Tabla_Gtos_Ingresos7[[#This Row],[Debe]])</f>
        <v>-97.78</v>
      </c>
      <c r="W535" s="30">
        <f>VLOOKUP(Tabla_Gtos_Ingresos7[[#This Row],[3 digitos]],PGC_Gtos_e_Ingresos[],3,FALSE)</f>
        <v>-1</v>
      </c>
    </row>
    <row r="536" spans="1:23" x14ac:dyDescent="0.2">
      <c r="A536" s="1">
        <v>1674</v>
      </c>
      <c r="B536" s="12">
        <v>40390</v>
      </c>
      <c r="C536" s="14">
        <v>64000018</v>
      </c>
      <c r="D536" s="2" t="s">
        <v>526</v>
      </c>
      <c r="E536" s="1" t="s">
        <v>530</v>
      </c>
      <c r="F536" s="11">
        <v>1591.24</v>
      </c>
      <c r="G536" s="11">
        <v>0</v>
      </c>
      <c r="H536" s="26" t="str">
        <f>MID(Tabla_Gtos_Ingresos7[[#This Row],[Subcuenta]],1,4)</f>
        <v>6400</v>
      </c>
      <c r="I536" s="27">
        <f>VALUE(MID(Tabla_Gtos_Ingresos7[[#This Row],[4 digitos]],1,3))</f>
        <v>640</v>
      </c>
      <c r="J536" s="27">
        <f>VALUE(MID(Tabla_Gtos_Ingresos7[[#This Row],[3 digitos]],1,2))</f>
        <v>64</v>
      </c>
      <c r="K536" s="28" t="str">
        <f>VLOOKUP(Tabla_Gtos_Ingresos7[[#This Row],[3 digitos]],PGC_Gtos_e_Ingresos[],4,FALSE)</f>
        <v>6.a</v>
      </c>
      <c r="L536" s="30" t="str">
        <f>VLOOKUP(Tabla_Gtos_Ingresos7[[#This Row],[Grupo 1]],Tabla3[],4,FALSE)</f>
        <v>6. Gtos de Personal</v>
      </c>
      <c r="M536" s="30" t="str">
        <f>VLOOKUP(Tabla_Gtos_Ingresos7[[#This Row],[Grupo 1]],Tabla3[],5,FALSE)</f>
        <v>6.a Sueldos y Salarios</v>
      </c>
      <c r="N536" s="28" t="str">
        <f>VLOOKUP(Tabla_Gtos_Ingresos7[[#This Row],[Grupo 1]],Tabla3[],10,FALSE)</f>
        <v>G</v>
      </c>
      <c r="O536" s="28" t="str">
        <f>VLOOKUP(Tabla_Gtos_Ingresos7[[#This Row],[Grupo 1]],Tabla3[],6,FALSE)</f>
        <v>Explotación</v>
      </c>
      <c r="P536" s="28">
        <f>VLOOKUP(Tabla_Gtos_Ingresos7[[#This Row],[Grupo 1]],Tabla3[],2,FALSE)</f>
        <v>6</v>
      </c>
      <c r="Q536" s="29" t="str">
        <f>VLOOKUP(Tabla_Gtos_Ingresos7[[#This Row],[3 digitos]],PGC_Gtos_e_Ingresos[],2,FALSE)</f>
        <v xml:space="preserve"> Sueldos y salarios</v>
      </c>
      <c r="R536" s="30" t="str">
        <f>Tabla_Gtos_Ingresos7[[#This Row],[3 digitos]]&amp;"/"&amp;Tabla_Gtos_Ingresos7[[#This Row],[Nombre cuenta]]</f>
        <v>640/ Sueldos y salarios</v>
      </c>
      <c r="S536" s="30">
        <f>YEAR(Tabla_Gtos_Ingresos7[[#This Row],[Fecha]])</f>
        <v>2010</v>
      </c>
      <c r="T536" s="27">
        <f>MONTH(Tabla_Gtos_Ingresos7[[#This Row],[Fecha]])</f>
        <v>7</v>
      </c>
      <c r="U536" s="30">
        <f>ROUNDUP(MONTH(Tabla_Gtos_Ingresos7[[#This Row],[Fecha]])/3, 0)</f>
        <v>3</v>
      </c>
      <c r="V536" s="30">
        <f>(Tabla_Gtos_Ingresos7[[#This Row],[Factor]]*Tabla_Gtos_Ingresos7[[#This Row],[Haber]])+(Tabla_Gtos_Ingresos7[[#This Row],[Factor]]*Tabla_Gtos_Ingresos7[[#This Row],[Debe]])</f>
        <v>-1591.24</v>
      </c>
      <c r="W536" s="30">
        <f>VLOOKUP(Tabla_Gtos_Ingresos7[[#This Row],[3 digitos]],PGC_Gtos_e_Ingresos[],3,FALSE)</f>
        <v>-1</v>
      </c>
    </row>
    <row r="537" spans="1:23" x14ac:dyDescent="0.2">
      <c r="A537" s="1">
        <v>1675</v>
      </c>
      <c r="B537" s="12">
        <v>40390</v>
      </c>
      <c r="C537" s="14">
        <v>64000019</v>
      </c>
      <c r="D537" s="2" t="s">
        <v>526</v>
      </c>
      <c r="E537" s="1" t="s">
        <v>531</v>
      </c>
      <c r="F537" s="11">
        <v>49.05</v>
      </c>
      <c r="G537" s="11">
        <v>0</v>
      </c>
      <c r="H537" s="26" t="str">
        <f>MID(Tabla_Gtos_Ingresos7[[#This Row],[Subcuenta]],1,4)</f>
        <v>6400</v>
      </c>
      <c r="I537" s="27">
        <f>VALUE(MID(Tabla_Gtos_Ingresos7[[#This Row],[4 digitos]],1,3))</f>
        <v>640</v>
      </c>
      <c r="J537" s="27">
        <f>VALUE(MID(Tabla_Gtos_Ingresos7[[#This Row],[3 digitos]],1,2))</f>
        <v>64</v>
      </c>
      <c r="K537" s="28" t="str">
        <f>VLOOKUP(Tabla_Gtos_Ingresos7[[#This Row],[3 digitos]],PGC_Gtos_e_Ingresos[],4,FALSE)</f>
        <v>6.a</v>
      </c>
      <c r="L537" s="30" t="str">
        <f>VLOOKUP(Tabla_Gtos_Ingresos7[[#This Row],[Grupo 1]],Tabla3[],4,FALSE)</f>
        <v>6. Gtos de Personal</v>
      </c>
      <c r="M537" s="30" t="str">
        <f>VLOOKUP(Tabla_Gtos_Ingresos7[[#This Row],[Grupo 1]],Tabla3[],5,FALSE)</f>
        <v>6.a Sueldos y Salarios</v>
      </c>
      <c r="N537" s="28" t="str">
        <f>VLOOKUP(Tabla_Gtos_Ingresos7[[#This Row],[Grupo 1]],Tabla3[],10,FALSE)</f>
        <v>G</v>
      </c>
      <c r="O537" s="28" t="str">
        <f>VLOOKUP(Tabla_Gtos_Ingresos7[[#This Row],[Grupo 1]],Tabla3[],6,FALSE)</f>
        <v>Explotación</v>
      </c>
      <c r="P537" s="28">
        <f>VLOOKUP(Tabla_Gtos_Ingresos7[[#This Row],[Grupo 1]],Tabla3[],2,FALSE)</f>
        <v>6</v>
      </c>
      <c r="Q537" s="29" t="str">
        <f>VLOOKUP(Tabla_Gtos_Ingresos7[[#This Row],[3 digitos]],PGC_Gtos_e_Ingresos[],2,FALSE)</f>
        <v xml:space="preserve"> Sueldos y salarios</v>
      </c>
      <c r="R537" s="30" t="str">
        <f>Tabla_Gtos_Ingresos7[[#This Row],[3 digitos]]&amp;"/"&amp;Tabla_Gtos_Ingresos7[[#This Row],[Nombre cuenta]]</f>
        <v>640/ Sueldos y salarios</v>
      </c>
      <c r="S537" s="30">
        <f>YEAR(Tabla_Gtos_Ingresos7[[#This Row],[Fecha]])</f>
        <v>2010</v>
      </c>
      <c r="T537" s="27">
        <f>MONTH(Tabla_Gtos_Ingresos7[[#This Row],[Fecha]])</f>
        <v>7</v>
      </c>
      <c r="U537" s="30">
        <f>ROUNDUP(MONTH(Tabla_Gtos_Ingresos7[[#This Row],[Fecha]])/3, 0)</f>
        <v>3</v>
      </c>
      <c r="V537" s="30">
        <f>(Tabla_Gtos_Ingresos7[[#This Row],[Factor]]*Tabla_Gtos_Ingresos7[[#This Row],[Haber]])+(Tabla_Gtos_Ingresos7[[#This Row],[Factor]]*Tabla_Gtos_Ingresos7[[#This Row],[Debe]])</f>
        <v>-49.05</v>
      </c>
      <c r="W537" s="30">
        <f>VLOOKUP(Tabla_Gtos_Ingresos7[[#This Row],[3 digitos]],PGC_Gtos_e_Ingresos[],3,FALSE)</f>
        <v>-1</v>
      </c>
    </row>
    <row r="538" spans="1:23" x14ac:dyDescent="0.2">
      <c r="A538" s="1">
        <v>1695</v>
      </c>
      <c r="B538" s="12">
        <v>40390</v>
      </c>
      <c r="C538" s="14">
        <v>64900000</v>
      </c>
      <c r="D538" s="1" t="s">
        <v>25</v>
      </c>
      <c r="E538" s="1" t="s">
        <v>495</v>
      </c>
      <c r="F538" s="11">
        <v>44.93</v>
      </c>
      <c r="G538" s="11">
        <v>0</v>
      </c>
      <c r="H538" s="26" t="str">
        <f>MID(Tabla_Gtos_Ingresos7[[#This Row],[Subcuenta]],1,4)</f>
        <v>6490</v>
      </c>
      <c r="I538" s="27">
        <f>VALUE(MID(Tabla_Gtos_Ingresos7[[#This Row],[4 digitos]],1,3))</f>
        <v>649</v>
      </c>
      <c r="J538" s="27">
        <f>VALUE(MID(Tabla_Gtos_Ingresos7[[#This Row],[3 digitos]],1,2))</f>
        <v>64</v>
      </c>
      <c r="K538" s="28" t="str">
        <f>VLOOKUP(Tabla_Gtos_Ingresos7[[#This Row],[3 digitos]],PGC_Gtos_e_Ingresos[],4,FALSE)</f>
        <v>6.b</v>
      </c>
      <c r="L538" s="30" t="str">
        <f>VLOOKUP(Tabla_Gtos_Ingresos7[[#This Row],[Grupo 1]],Tabla3[],4,FALSE)</f>
        <v>6. Gtos de Personal</v>
      </c>
      <c r="M538" s="30" t="str">
        <f>VLOOKUP(Tabla_Gtos_Ingresos7[[#This Row],[Grupo 1]],Tabla3[],5,FALSE)</f>
        <v>6.b Cargas Sociales</v>
      </c>
      <c r="N538" s="28" t="str">
        <f>VLOOKUP(Tabla_Gtos_Ingresos7[[#This Row],[Grupo 1]],Tabla3[],10,FALSE)</f>
        <v>G</v>
      </c>
      <c r="O538" s="28" t="str">
        <f>VLOOKUP(Tabla_Gtos_Ingresos7[[#This Row],[Grupo 1]],Tabla3[],6,FALSE)</f>
        <v>Explotación</v>
      </c>
      <c r="P538" s="28">
        <f>VLOOKUP(Tabla_Gtos_Ingresos7[[#This Row],[Grupo 1]],Tabla3[],2,FALSE)</f>
        <v>6</v>
      </c>
      <c r="Q538" s="29" t="str">
        <f>VLOOKUP(Tabla_Gtos_Ingresos7[[#This Row],[3 digitos]],PGC_Gtos_e_Ingresos[],2,FALSE)</f>
        <v xml:space="preserve"> Otros gastos sociales</v>
      </c>
      <c r="R538" s="30" t="str">
        <f>Tabla_Gtos_Ingresos7[[#This Row],[3 digitos]]&amp;"/"&amp;Tabla_Gtos_Ingresos7[[#This Row],[Nombre cuenta]]</f>
        <v>649/ Otros gastos sociales</v>
      </c>
      <c r="S538" s="30">
        <f>YEAR(Tabla_Gtos_Ingresos7[[#This Row],[Fecha]])</f>
        <v>2010</v>
      </c>
      <c r="T538" s="27">
        <f>MONTH(Tabla_Gtos_Ingresos7[[#This Row],[Fecha]])</f>
        <v>7</v>
      </c>
      <c r="U538" s="30">
        <f>ROUNDUP(MONTH(Tabla_Gtos_Ingresos7[[#This Row],[Fecha]])/3, 0)</f>
        <v>3</v>
      </c>
      <c r="V538" s="30">
        <f>(Tabla_Gtos_Ingresos7[[#This Row],[Factor]]*Tabla_Gtos_Ingresos7[[#This Row],[Haber]])+(Tabla_Gtos_Ingresos7[[#This Row],[Factor]]*Tabla_Gtos_Ingresos7[[#This Row],[Debe]])</f>
        <v>-44.93</v>
      </c>
      <c r="W538" s="30">
        <f>VLOOKUP(Tabla_Gtos_Ingresos7[[#This Row],[3 digitos]],PGC_Gtos_e_Ingresos[],3,FALSE)</f>
        <v>-1</v>
      </c>
    </row>
    <row r="539" spans="1:23" x14ac:dyDescent="0.2">
      <c r="A539" s="1">
        <v>1923</v>
      </c>
      <c r="B539" s="12">
        <v>40421</v>
      </c>
      <c r="C539" s="13">
        <v>60600003</v>
      </c>
      <c r="D539" s="9" t="s">
        <v>10</v>
      </c>
      <c r="E539" s="1" t="s">
        <v>259</v>
      </c>
      <c r="F539" s="11">
        <v>0</v>
      </c>
      <c r="G539" s="11">
        <v>16.84</v>
      </c>
      <c r="H539" s="26" t="str">
        <f>MID(Tabla_Gtos_Ingresos7[[#This Row],[Subcuenta]],1,4)</f>
        <v>6060</v>
      </c>
      <c r="I539" s="27">
        <f>VALUE(MID(Tabla_Gtos_Ingresos7[[#This Row],[4 digitos]],1,3))</f>
        <v>606</v>
      </c>
      <c r="J539" s="27">
        <f>VALUE(MID(Tabla_Gtos_Ingresos7[[#This Row],[3 digitos]],1,2))</f>
        <v>60</v>
      </c>
      <c r="K539" s="28" t="str">
        <f>VLOOKUP(Tabla_Gtos_Ingresos7[[#This Row],[3 digitos]],PGC_Gtos_e_Ingresos[],4,FALSE)</f>
        <v>4.a</v>
      </c>
      <c r="L539" s="30" t="str">
        <f>VLOOKUP(Tabla_Gtos_Ingresos7[[#This Row],[Grupo 1]],Tabla3[],4,FALSE)</f>
        <v>4. Aprovisionamientos</v>
      </c>
      <c r="M539" s="30" t="str">
        <f>VLOOKUP(Tabla_Gtos_Ingresos7[[#This Row],[Grupo 1]],Tabla3[],5,FALSE)</f>
        <v>4.a Consumos de Mercaderias</v>
      </c>
      <c r="N539" s="28" t="str">
        <f>VLOOKUP(Tabla_Gtos_Ingresos7[[#This Row],[Grupo 1]],Tabla3[],10,FALSE)</f>
        <v>G</v>
      </c>
      <c r="O539" s="28" t="str">
        <f>VLOOKUP(Tabla_Gtos_Ingresos7[[#This Row],[Grupo 1]],Tabla3[],6,FALSE)</f>
        <v>Explotación</v>
      </c>
      <c r="P539" s="28">
        <f>VLOOKUP(Tabla_Gtos_Ingresos7[[#This Row],[Grupo 1]],Tabla3[],2,FALSE)</f>
        <v>4</v>
      </c>
      <c r="Q539" s="29" t="str">
        <f>VLOOKUP(Tabla_Gtos_Ingresos7[[#This Row],[3 digitos]],PGC_Gtos_e_Ingresos[],2,FALSE)</f>
        <v xml:space="preserve"> Descuentos sobre compras por pronto pago</v>
      </c>
      <c r="R539" s="30" t="str">
        <f>Tabla_Gtos_Ingresos7[[#This Row],[3 digitos]]&amp;"/"&amp;Tabla_Gtos_Ingresos7[[#This Row],[Nombre cuenta]]</f>
        <v>606/ Descuentos sobre compras por pronto pago</v>
      </c>
      <c r="S539" s="30">
        <f>YEAR(Tabla_Gtos_Ingresos7[[#This Row],[Fecha]])</f>
        <v>2010</v>
      </c>
      <c r="T539" s="27">
        <f>MONTH(Tabla_Gtos_Ingresos7[[#This Row],[Fecha]])</f>
        <v>8</v>
      </c>
      <c r="U539" s="30">
        <f>ROUNDUP(MONTH(Tabla_Gtos_Ingresos7[[#This Row],[Fecha]])/3, 0)</f>
        <v>3</v>
      </c>
      <c r="V539" s="30">
        <f>(Tabla_Gtos_Ingresos7[[#This Row],[Factor]]*Tabla_Gtos_Ingresos7[[#This Row],[Haber]])+(Tabla_Gtos_Ingresos7[[#This Row],[Factor]]*Tabla_Gtos_Ingresos7[[#This Row],[Debe]])</f>
        <v>16.84</v>
      </c>
      <c r="W539" s="30">
        <f>VLOOKUP(Tabla_Gtos_Ingresos7[[#This Row],[3 digitos]],PGC_Gtos_e_Ingresos[],3,FALSE)</f>
        <v>1</v>
      </c>
    </row>
    <row r="540" spans="1:23" x14ac:dyDescent="0.2">
      <c r="A540" s="1">
        <v>1917</v>
      </c>
      <c r="B540" s="12">
        <v>40421</v>
      </c>
      <c r="C540" s="14">
        <v>62200055</v>
      </c>
      <c r="D540" s="1" t="s">
        <v>14</v>
      </c>
      <c r="E540" s="1" t="s">
        <v>685</v>
      </c>
      <c r="F540" s="11">
        <v>576.61</v>
      </c>
      <c r="G540" s="11">
        <v>0</v>
      </c>
      <c r="H540" s="26" t="str">
        <f>MID(Tabla_Gtos_Ingresos7[[#This Row],[Subcuenta]],1,4)</f>
        <v>6220</v>
      </c>
      <c r="I540" s="27">
        <f>VALUE(MID(Tabla_Gtos_Ingresos7[[#This Row],[4 digitos]],1,3))</f>
        <v>622</v>
      </c>
      <c r="J540" s="27">
        <f>VALUE(MID(Tabla_Gtos_Ingresos7[[#This Row],[3 digitos]],1,2))</f>
        <v>62</v>
      </c>
      <c r="K540" s="28" t="str">
        <f>VLOOKUP(Tabla_Gtos_Ingresos7[[#This Row],[3 digitos]],PGC_Gtos_e_Ingresos[],4,FALSE)</f>
        <v>7.a</v>
      </c>
      <c r="L540" s="30" t="str">
        <f>VLOOKUP(Tabla_Gtos_Ingresos7[[#This Row],[Grupo 1]],Tabla3[],4,FALSE)</f>
        <v>7. Otros Gastos de Explotación</v>
      </c>
      <c r="M540" s="30" t="str">
        <f>VLOOKUP(Tabla_Gtos_Ingresos7[[#This Row],[Grupo 1]],Tabla3[],5,FALSE)</f>
        <v>7.a Servicios Exteriores</v>
      </c>
      <c r="N540" s="28" t="str">
        <f>VLOOKUP(Tabla_Gtos_Ingresos7[[#This Row],[Grupo 1]],Tabla3[],10,FALSE)</f>
        <v>G</v>
      </c>
      <c r="O540" s="28" t="str">
        <f>VLOOKUP(Tabla_Gtos_Ingresos7[[#This Row],[Grupo 1]],Tabla3[],6,FALSE)</f>
        <v>Explotación</v>
      </c>
      <c r="P540" s="28">
        <f>VLOOKUP(Tabla_Gtos_Ingresos7[[#This Row],[Grupo 1]],Tabla3[],2,FALSE)</f>
        <v>7</v>
      </c>
      <c r="Q540" s="29" t="str">
        <f>VLOOKUP(Tabla_Gtos_Ingresos7[[#This Row],[3 digitos]],PGC_Gtos_e_Ingresos[],2,FALSE)</f>
        <v xml:space="preserve"> Reparaciones y conservación</v>
      </c>
      <c r="R540" s="30" t="str">
        <f>Tabla_Gtos_Ingresos7[[#This Row],[3 digitos]]&amp;"/"&amp;Tabla_Gtos_Ingresos7[[#This Row],[Nombre cuenta]]</f>
        <v>622/ Reparaciones y conservación</v>
      </c>
      <c r="S540" s="30">
        <f>YEAR(Tabla_Gtos_Ingresos7[[#This Row],[Fecha]])</f>
        <v>2010</v>
      </c>
      <c r="T540" s="27">
        <f>MONTH(Tabla_Gtos_Ingresos7[[#This Row],[Fecha]])</f>
        <v>8</v>
      </c>
      <c r="U540" s="30">
        <f>ROUNDUP(MONTH(Tabla_Gtos_Ingresos7[[#This Row],[Fecha]])/3, 0)</f>
        <v>3</v>
      </c>
      <c r="V540" s="30">
        <f>(Tabla_Gtos_Ingresos7[[#This Row],[Factor]]*Tabla_Gtos_Ingresos7[[#This Row],[Haber]])+(Tabla_Gtos_Ingresos7[[#This Row],[Factor]]*Tabla_Gtos_Ingresos7[[#This Row],[Debe]])</f>
        <v>-576.61</v>
      </c>
      <c r="W540" s="30">
        <f>VLOOKUP(Tabla_Gtos_Ingresos7[[#This Row],[3 digitos]],PGC_Gtos_e_Ingresos[],3,FALSE)</f>
        <v>-1</v>
      </c>
    </row>
    <row r="541" spans="1:23" x14ac:dyDescent="0.2">
      <c r="A541" s="1">
        <v>1931</v>
      </c>
      <c r="B541" s="12">
        <v>40421</v>
      </c>
      <c r="C541" s="14">
        <v>64000009</v>
      </c>
      <c r="D541" s="1" t="s">
        <v>465</v>
      </c>
      <c r="E541" s="1" t="s">
        <v>474</v>
      </c>
      <c r="F541" s="11">
        <v>1924.14</v>
      </c>
      <c r="G541" s="11">
        <v>0</v>
      </c>
      <c r="H541" s="26" t="str">
        <f>MID(Tabla_Gtos_Ingresos7[[#This Row],[Subcuenta]],1,4)</f>
        <v>6400</v>
      </c>
      <c r="I541" s="27">
        <f>VALUE(MID(Tabla_Gtos_Ingresos7[[#This Row],[4 digitos]],1,3))</f>
        <v>640</v>
      </c>
      <c r="J541" s="27">
        <f>VALUE(MID(Tabla_Gtos_Ingresos7[[#This Row],[3 digitos]],1,2))</f>
        <v>64</v>
      </c>
      <c r="K541" s="28" t="str">
        <f>VLOOKUP(Tabla_Gtos_Ingresos7[[#This Row],[3 digitos]],PGC_Gtos_e_Ingresos[],4,FALSE)</f>
        <v>6.a</v>
      </c>
      <c r="L541" s="30" t="str">
        <f>VLOOKUP(Tabla_Gtos_Ingresos7[[#This Row],[Grupo 1]],Tabla3[],4,FALSE)</f>
        <v>6. Gtos de Personal</v>
      </c>
      <c r="M541" s="30" t="str">
        <f>VLOOKUP(Tabla_Gtos_Ingresos7[[#This Row],[Grupo 1]],Tabla3[],5,FALSE)</f>
        <v>6.a Sueldos y Salarios</v>
      </c>
      <c r="N541" s="28" t="str">
        <f>VLOOKUP(Tabla_Gtos_Ingresos7[[#This Row],[Grupo 1]],Tabla3[],10,FALSE)</f>
        <v>G</v>
      </c>
      <c r="O541" s="28" t="str">
        <f>VLOOKUP(Tabla_Gtos_Ingresos7[[#This Row],[Grupo 1]],Tabla3[],6,FALSE)</f>
        <v>Explotación</v>
      </c>
      <c r="P541" s="28">
        <f>VLOOKUP(Tabla_Gtos_Ingresos7[[#This Row],[Grupo 1]],Tabla3[],2,FALSE)</f>
        <v>6</v>
      </c>
      <c r="Q541" s="29" t="str">
        <f>VLOOKUP(Tabla_Gtos_Ingresos7[[#This Row],[3 digitos]],PGC_Gtos_e_Ingresos[],2,FALSE)</f>
        <v xml:space="preserve"> Sueldos y salarios</v>
      </c>
      <c r="R541" s="30" t="str">
        <f>Tabla_Gtos_Ingresos7[[#This Row],[3 digitos]]&amp;"/"&amp;Tabla_Gtos_Ingresos7[[#This Row],[Nombre cuenta]]</f>
        <v>640/ Sueldos y salarios</v>
      </c>
      <c r="S541" s="30">
        <f>YEAR(Tabla_Gtos_Ingresos7[[#This Row],[Fecha]])</f>
        <v>2010</v>
      </c>
      <c r="T541" s="27">
        <f>MONTH(Tabla_Gtos_Ingresos7[[#This Row],[Fecha]])</f>
        <v>8</v>
      </c>
      <c r="U541" s="30">
        <f>ROUNDUP(MONTH(Tabla_Gtos_Ingresos7[[#This Row],[Fecha]])/3, 0)</f>
        <v>3</v>
      </c>
      <c r="V541" s="30">
        <f>(Tabla_Gtos_Ingresos7[[#This Row],[Factor]]*Tabla_Gtos_Ingresos7[[#This Row],[Haber]])+(Tabla_Gtos_Ingresos7[[#This Row],[Factor]]*Tabla_Gtos_Ingresos7[[#This Row],[Debe]])</f>
        <v>-1924.14</v>
      </c>
      <c r="W541" s="30">
        <f>VLOOKUP(Tabla_Gtos_Ingresos7[[#This Row],[3 digitos]],PGC_Gtos_e_Ingresos[],3,FALSE)</f>
        <v>-1</v>
      </c>
    </row>
    <row r="542" spans="1:23" x14ac:dyDescent="0.2">
      <c r="A542" s="1">
        <v>1933</v>
      </c>
      <c r="B542" s="12">
        <v>40421</v>
      </c>
      <c r="C542" s="14">
        <v>64000014</v>
      </c>
      <c r="D542" s="1" t="s">
        <v>392</v>
      </c>
      <c r="E542" s="1" t="s">
        <v>401</v>
      </c>
      <c r="F542" s="11">
        <v>1848.16</v>
      </c>
      <c r="G542" s="11">
        <v>0</v>
      </c>
      <c r="H542" s="26" t="str">
        <f>MID(Tabla_Gtos_Ingresos7[[#This Row],[Subcuenta]],1,4)</f>
        <v>6400</v>
      </c>
      <c r="I542" s="27">
        <f>VALUE(MID(Tabla_Gtos_Ingresos7[[#This Row],[4 digitos]],1,3))</f>
        <v>640</v>
      </c>
      <c r="J542" s="27">
        <f>VALUE(MID(Tabla_Gtos_Ingresos7[[#This Row],[3 digitos]],1,2))</f>
        <v>64</v>
      </c>
      <c r="K542" s="28" t="str">
        <f>VLOOKUP(Tabla_Gtos_Ingresos7[[#This Row],[3 digitos]],PGC_Gtos_e_Ingresos[],4,FALSE)</f>
        <v>6.a</v>
      </c>
      <c r="L542" s="30" t="str">
        <f>VLOOKUP(Tabla_Gtos_Ingresos7[[#This Row],[Grupo 1]],Tabla3[],4,FALSE)</f>
        <v>6. Gtos de Personal</v>
      </c>
      <c r="M542" s="30" t="str">
        <f>VLOOKUP(Tabla_Gtos_Ingresos7[[#This Row],[Grupo 1]],Tabla3[],5,FALSE)</f>
        <v>6.a Sueldos y Salarios</v>
      </c>
      <c r="N542" s="28" t="str">
        <f>VLOOKUP(Tabla_Gtos_Ingresos7[[#This Row],[Grupo 1]],Tabla3[],10,FALSE)</f>
        <v>G</v>
      </c>
      <c r="O542" s="28" t="str">
        <f>VLOOKUP(Tabla_Gtos_Ingresos7[[#This Row],[Grupo 1]],Tabla3[],6,FALSE)</f>
        <v>Explotación</v>
      </c>
      <c r="P542" s="28">
        <f>VLOOKUP(Tabla_Gtos_Ingresos7[[#This Row],[Grupo 1]],Tabla3[],2,FALSE)</f>
        <v>6</v>
      </c>
      <c r="Q542" s="29" t="str">
        <f>VLOOKUP(Tabla_Gtos_Ingresos7[[#This Row],[3 digitos]],PGC_Gtos_e_Ingresos[],2,FALSE)</f>
        <v xml:space="preserve"> Sueldos y salarios</v>
      </c>
      <c r="R542" s="30" t="str">
        <f>Tabla_Gtos_Ingresos7[[#This Row],[3 digitos]]&amp;"/"&amp;Tabla_Gtos_Ingresos7[[#This Row],[Nombre cuenta]]</f>
        <v>640/ Sueldos y salarios</v>
      </c>
      <c r="S542" s="30">
        <f>YEAR(Tabla_Gtos_Ingresos7[[#This Row],[Fecha]])</f>
        <v>2010</v>
      </c>
      <c r="T542" s="27">
        <f>MONTH(Tabla_Gtos_Ingresos7[[#This Row],[Fecha]])</f>
        <v>8</v>
      </c>
      <c r="U542" s="30">
        <f>ROUNDUP(MONTH(Tabla_Gtos_Ingresos7[[#This Row],[Fecha]])/3, 0)</f>
        <v>3</v>
      </c>
      <c r="V542" s="30">
        <f>(Tabla_Gtos_Ingresos7[[#This Row],[Factor]]*Tabla_Gtos_Ingresos7[[#This Row],[Haber]])+(Tabla_Gtos_Ingresos7[[#This Row],[Factor]]*Tabla_Gtos_Ingresos7[[#This Row],[Debe]])</f>
        <v>-1848.16</v>
      </c>
      <c r="W542" s="30">
        <f>VLOOKUP(Tabla_Gtos_Ingresos7[[#This Row],[3 digitos]],PGC_Gtos_e_Ingresos[],3,FALSE)</f>
        <v>-1</v>
      </c>
    </row>
    <row r="543" spans="1:23" x14ac:dyDescent="0.2">
      <c r="A543" s="1">
        <v>1935</v>
      </c>
      <c r="B543" s="12">
        <v>40421</v>
      </c>
      <c r="C543" s="14">
        <v>64000018</v>
      </c>
      <c r="D543" s="2" t="s">
        <v>571</v>
      </c>
      <c r="E543" s="1" t="s">
        <v>669</v>
      </c>
      <c r="F543" s="11">
        <v>1609.84</v>
      </c>
      <c r="G543" s="11">
        <v>0</v>
      </c>
      <c r="H543" s="26" t="str">
        <f>MID(Tabla_Gtos_Ingresos7[[#This Row],[Subcuenta]],1,4)</f>
        <v>6400</v>
      </c>
      <c r="I543" s="27">
        <f>VALUE(MID(Tabla_Gtos_Ingresos7[[#This Row],[4 digitos]],1,3))</f>
        <v>640</v>
      </c>
      <c r="J543" s="27">
        <f>VALUE(MID(Tabla_Gtos_Ingresos7[[#This Row],[3 digitos]],1,2))</f>
        <v>64</v>
      </c>
      <c r="K543" s="28" t="str">
        <f>VLOOKUP(Tabla_Gtos_Ingresos7[[#This Row],[3 digitos]],PGC_Gtos_e_Ingresos[],4,FALSE)</f>
        <v>6.a</v>
      </c>
      <c r="L543" s="30" t="str">
        <f>VLOOKUP(Tabla_Gtos_Ingresos7[[#This Row],[Grupo 1]],Tabla3[],4,FALSE)</f>
        <v>6. Gtos de Personal</v>
      </c>
      <c r="M543" s="30" t="str">
        <f>VLOOKUP(Tabla_Gtos_Ingresos7[[#This Row],[Grupo 1]],Tabla3[],5,FALSE)</f>
        <v>6.a Sueldos y Salarios</v>
      </c>
      <c r="N543" s="28" t="str">
        <f>VLOOKUP(Tabla_Gtos_Ingresos7[[#This Row],[Grupo 1]],Tabla3[],10,FALSE)</f>
        <v>G</v>
      </c>
      <c r="O543" s="28" t="str">
        <f>VLOOKUP(Tabla_Gtos_Ingresos7[[#This Row],[Grupo 1]],Tabla3[],6,FALSE)</f>
        <v>Explotación</v>
      </c>
      <c r="P543" s="28">
        <f>VLOOKUP(Tabla_Gtos_Ingresos7[[#This Row],[Grupo 1]],Tabla3[],2,FALSE)</f>
        <v>6</v>
      </c>
      <c r="Q543" s="29" t="str">
        <f>VLOOKUP(Tabla_Gtos_Ingresos7[[#This Row],[3 digitos]],PGC_Gtos_e_Ingresos[],2,FALSE)</f>
        <v xml:space="preserve"> Sueldos y salarios</v>
      </c>
      <c r="R543" s="30" t="str">
        <f>Tabla_Gtos_Ingresos7[[#This Row],[3 digitos]]&amp;"/"&amp;Tabla_Gtos_Ingresos7[[#This Row],[Nombre cuenta]]</f>
        <v>640/ Sueldos y salarios</v>
      </c>
      <c r="S543" s="30">
        <f>YEAR(Tabla_Gtos_Ingresos7[[#This Row],[Fecha]])</f>
        <v>2010</v>
      </c>
      <c r="T543" s="27">
        <f>MONTH(Tabla_Gtos_Ingresos7[[#This Row],[Fecha]])</f>
        <v>8</v>
      </c>
      <c r="U543" s="30">
        <f>ROUNDUP(MONTH(Tabla_Gtos_Ingresos7[[#This Row],[Fecha]])/3, 0)</f>
        <v>3</v>
      </c>
      <c r="V543" s="30">
        <f>(Tabla_Gtos_Ingresos7[[#This Row],[Factor]]*Tabla_Gtos_Ingresos7[[#This Row],[Haber]])+(Tabla_Gtos_Ingresos7[[#This Row],[Factor]]*Tabla_Gtos_Ingresos7[[#This Row],[Debe]])</f>
        <v>-1609.84</v>
      </c>
      <c r="W543" s="30">
        <f>VLOOKUP(Tabla_Gtos_Ingresos7[[#This Row],[3 digitos]],PGC_Gtos_e_Ingresos[],3,FALSE)</f>
        <v>-1</v>
      </c>
    </row>
    <row r="544" spans="1:23" x14ac:dyDescent="0.2">
      <c r="A544" s="1">
        <v>1936</v>
      </c>
      <c r="B544" s="12">
        <v>40421</v>
      </c>
      <c r="C544" s="14">
        <v>64000019</v>
      </c>
      <c r="D544" s="1" t="s">
        <v>481</v>
      </c>
      <c r="E544" s="1" t="s">
        <v>489</v>
      </c>
      <c r="F544" s="11">
        <v>1282.6199999999999</v>
      </c>
      <c r="G544" s="11">
        <v>0</v>
      </c>
      <c r="H544" s="26" t="str">
        <f>MID(Tabla_Gtos_Ingresos7[[#This Row],[Subcuenta]],1,4)</f>
        <v>6400</v>
      </c>
      <c r="I544" s="27">
        <f>VALUE(MID(Tabla_Gtos_Ingresos7[[#This Row],[4 digitos]],1,3))</f>
        <v>640</v>
      </c>
      <c r="J544" s="27">
        <f>VALUE(MID(Tabla_Gtos_Ingresos7[[#This Row],[3 digitos]],1,2))</f>
        <v>64</v>
      </c>
      <c r="K544" s="28" t="str">
        <f>VLOOKUP(Tabla_Gtos_Ingresos7[[#This Row],[3 digitos]],PGC_Gtos_e_Ingresos[],4,FALSE)</f>
        <v>6.a</v>
      </c>
      <c r="L544" s="30" t="str">
        <f>VLOOKUP(Tabla_Gtos_Ingresos7[[#This Row],[Grupo 1]],Tabla3[],4,FALSE)</f>
        <v>6. Gtos de Personal</v>
      </c>
      <c r="M544" s="30" t="str">
        <f>VLOOKUP(Tabla_Gtos_Ingresos7[[#This Row],[Grupo 1]],Tabla3[],5,FALSE)</f>
        <v>6.a Sueldos y Salarios</v>
      </c>
      <c r="N544" s="28" t="str">
        <f>VLOOKUP(Tabla_Gtos_Ingresos7[[#This Row],[Grupo 1]],Tabla3[],10,FALSE)</f>
        <v>G</v>
      </c>
      <c r="O544" s="28" t="str">
        <f>VLOOKUP(Tabla_Gtos_Ingresos7[[#This Row],[Grupo 1]],Tabla3[],6,FALSE)</f>
        <v>Explotación</v>
      </c>
      <c r="P544" s="28">
        <f>VLOOKUP(Tabla_Gtos_Ingresos7[[#This Row],[Grupo 1]],Tabla3[],2,FALSE)</f>
        <v>6</v>
      </c>
      <c r="Q544" s="29" t="str">
        <f>VLOOKUP(Tabla_Gtos_Ingresos7[[#This Row],[3 digitos]],PGC_Gtos_e_Ingresos[],2,FALSE)</f>
        <v xml:space="preserve"> Sueldos y salarios</v>
      </c>
      <c r="R544" s="30" t="str">
        <f>Tabla_Gtos_Ingresos7[[#This Row],[3 digitos]]&amp;"/"&amp;Tabla_Gtos_Ingresos7[[#This Row],[Nombre cuenta]]</f>
        <v>640/ Sueldos y salarios</v>
      </c>
      <c r="S544" s="30">
        <f>YEAR(Tabla_Gtos_Ingresos7[[#This Row],[Fecha]])</f>
        <v>2010</v>
      </c>
      <c r="T544" s="27">
        <f>MONTH(Tabla_Gtos_Ingresos7[[#This Row],[Fecha]])</f>
        <v>8</v>
      </c>
      <c r="U544" s="30">
        <f>ROUNDUP(MONTH(Tabla_Gtos_Ingresos7[[#This Row],[Fecha]])/3, 0)</f>
        <v>3</v>
      </c>
      <c r="V544" s="30">
        <f>(Tabla_Gtos_Ingresos7[[#This Row],[Factor]]*Tabla_Gtos_Ingresos7[[#This Row],[Haber]])+(Tabla_Gtos_Ingresos7[[#This Row],[Factor]]*Tabla_Gtos_Ingresos7[[#This Row],[Debe]])</f>
        <v>-1282.6199999999999</v>
      </c>
      <c r="W544" s="30">
        <f>VLOOKUP(Tabla_Gtos_Ingresos7[[#This Row],[3 digitos]],PGC_Gtos_e_Ingresos[],3,FALSE)</f>
        <v>-1</v>
      </c>
    </row>
    <row r="545" spans="1:23" x14ac:dyDescent="0.2">
      <c r="A545" s="1">
        <v>1929</v>
      </c>
      <c r="B545" s="12">
        <v>40421</v>
      </c>
      <c r="C545" s="14">
        <v>64000020</v>
      </c>
      <c r="D545" s="2" t="s">
        <v>526</v>
      </c>
      <c r="E545" s="1" t="s">
        <v>532</v>
      </c>
      <c r="F545" s="11">
        <v>358.04</v>
      </c>
      <c r="G545" s="11">
        <v>0</v>
      </c>
      <c r="H545" s="26" t="str">
        <f>MID(Tabla_Gtos_Ingresos7[[#This Row],[Subcuenta]],1,4)</f>
        <v>6400</v>
      </c>
      <c r="I545" s="27">
        <f>VALUE(MID(Tabla_Gtos_Ingresos7[[#This Row],[4 digitos]],1,3))</f>
        <v>640</v>
      </c>
      <c r="J545" s="27">
        <f>VALUE(MID(Tabla_Gtos_Ingresos7[[#This Row],[3 digitos]],1,2))</f>
        <v>64</v>
      </c>
      <c r="K545" s="28" t="str">
        <f>VLOOKUP(Tabla_Gtos_Ingresos7[[#This Row],[3 digitos]],PGC_Gtos_e_Ingresos[],4,FALSE)</f>
        <v>6.a</v>
      </c>
      <c r="L545" s="30" t="str">
        <f>VLOOKUP(Tabla_Gtos_Ingresos7[[#This Row],[Grupo 1]],Tabla3[],4,FALSE)</f>
        <v>6. Gtos de Personal</v>
      </c>
      <c r="M545" s="30" t="str">
        <f>VLOOKUP(Tabla_Gtos_Ingresos7[[#This Row],[Grupo 1]],Tabla3[],5,FALSE)</f>
        <v>6.a Sueldos y Salarios</v>
      </c>
      <c r="N545" s="28" t="str">
        <f>VLOOKUP(Tabla_Gtos_Ingresos7[[#This Row],[Grupo 1]],Tabla3[],10,FALSE)</f>
        <v>G</v>
      </c>
      <c r="O545" s="28" t="str">
        <f>VLOOKUP(Tabla_Gtos_Ingresos7[[#This Row],[Grupo 1]],Tabla3[],6,FALSE)</f>
        <v>Explotación</v>
      </c>
      <c r="P545" s="28">
        <f>VLOOKUP(Tabla_Gtos_Ingresos7[[#This Row],[Grupo 1]],Tabla3[],2,FALSE)</f>
        <v>6</v>
      </c>
      <c r="Q545" s="29" t="str">
        <f>VLOOKUP(Tabla_Gtos_Ingresos7[[#This Row],[3 digitos]],PGC_Gtos_e_Ingresos[],2,FALSE)</f>
        <v xml:space="preserve"> Sueldos y salarios</v>
      </c>
      <c r="R545" s="30" t="str">
        <f>Tabla_Gtos_Ingresos7[[#This Row],[3 digitos]]&amp;"/"&amp;Tabla_Gtos_Ingresos7[[#This Row],[Nombre cuenta]]</f>
        <v>640/ Sueldos y salarios</v>
      </c>
      <c r="S545" s="30">
        <f>YEAR(Tabla_Gtos_Ingresos7[[#This Row],[Fecha]])</f>
        <v>2010</v>
      </c>
      <c r="T545" s="27">
        <f>MONTH(Tabla_Gtos_Ingresos7[[#This Row],[Fecha]])</f>
        <v>8</v>
      </c>
      <c r="U545" s="30">
        <f>ROUNDUP(MONTH(Tabla_Gtos_Ingresos7[[#This Row],[Fecha]])/3, 0)</f>
        <v>3</v>
      </c>
      <c r="V545" s="30">
        <f>(Tabla_Gtos_Ingresos7[[#This Row],[Factor]]*Tabla_Gtos_Ingresos7[[#This Row],[Haber]])+(Tabla_Gtos_Ingresos7[[#This Row],[Factor]]*Tabla_Gtos_Ingresos7[[#This Row],[Debe]])</f>
        <v>-358.04</v>
      </c>
      <c r="W545" s="30">
        <f>VLOOKUP(Tabla_Gtos_Ingresos7[[#This Row],[3 digitos]],PGC_Gtos_e_Ingresos[],3,FALSE)</f>
        <v>-1</v>
      </c>
    </row>
    <row r="546" spans="1:23" x14ac:dyDescent="0.2">
      <c r="A546" s="1">
        <v>1930</v>
      </c>
      <c r="B546" s="12">
        <v>40421</v>
      </c>
      <c r="C546" s="14">
        <v>64000021</v>
      </c>
      <c r="D546" s="2" t="s">
        <v>526</v>
      </c>
      <c r="E546" s="1" t="s">
        <v>533</v>
      </c>
      <c r="F546" s="11">
        <v>450.32</v>
      </c>
      <c r="G546" s="11">
        <v>0</v>
      </c>
      <c r="H546" s="26" t="str">
        <f>MID(Tabla_Gtos_Ingresos7[[#This Row],[Subcuenta]],1,4)</f>
        <v>6400</v>
      </c>
      <c r="I546" s="27">
        <f>VALUE(MID(Tabla_Gtos_Ingresos7[[#This Row],[4 digitos]],1,3))</f>
        <v>640</v>
      </c>
      <c r="J546" s="27">
        <f>VALUE(MID(Tabla_Gtos_Ingresos7[[#This Row],[3 digitos]],1,2))</f>
        <v>64</v>
      </c>
      <c r="K546" s="28" t="str">
        <f>VLOOKUP(Tabla_Gtos_Ingresos7[[#This Row],[3 digitos]],PGC_Gtos_e_Ingresos[],4,FALSE)</f>
        <v>6.a</v>
      </c>
      <c r="L546" s="30" t="str">
        <f>VLOOKUP(Tabla_Gtos_Ingresos7[[#This Row],[Grupo 1]],Tabla3[],4,FALSE)</f>
        <v>6. Gtos de Personal</v>
      </c>
      <c r="M546" s="30" t="str">
        <f>VLOOKUP(Tabla_Gtos_Ingresos7[[#This Row],[Grupo 1]],Tabla3[],5,FALSE)</f>
        <v>6.a Sueldos y Salarios</v>
      </c>
      <c r="N546" s="28" t="str">
        <f>VLOOKUP(Tabla_Gtos_Ingresos7[[#This Row],[Grupo 1]],Tabla3[],10,FALSE)</f>
        <v>G</v>
      </c>
      <c r="O546" s="28" t="str">
        <f>VLOOKUP(Tabla_Gtos_Ingresos7[[#This Row],[Grupo 1]],Tabla3[],6,FALSE)</f>
        <v>Explotación</v>
      </c>
      <c r="P546" s="28">
        <f>VLOOKUP(Tabla_Gtos_Ingresos7[[#This Row],[Grupo 1]],Tabla3[],2,FALSE)</f>
        <v>6</v>
      </c>
      <c r="Q546" s="29" t="str">
        <f>VLOOKUP(Tabla_Gtos_Ingresos7[[#This Row],[3 digitos]],PGC_Gtos_e_Ingresos[],2,FALSE)</f>
        <v xml:space="preserve"> Sueldos y salarios</v>
      </c>
      <c r="R546" s="30" t="str">
        <f>Tabla_Gtos_Ingresos7[[#This Row],[3 digitos]]&amp;"/"&amp;Tabla_Gtos_Ingresos7[[#This Row],[Nombre cuenta]]</f>
        <v>640/ Sueldos y salarios</v>
      </c>
      <c r="S546" s="30">
        <f>YEAR(Tabla_Gtos_Ingresos7[[#This Row],[Fecha]])</f>
        <v>2010</v>
      </c>
      <c r="T546" s="27">
        <f>MONTH(Tabla_Gtos_Ingresos7[[#This Row],[Fecha]])</f>
        <v>8</v>
      </c>
      <c r="U546" s="30">
        <f>ROUNDUP(MONTH(Tabla_Gtos_Ingresos7[[#This Row],[Fecha]])/3, 0)</f>
        <v>3</v>
      </c>
      <c r="V546" s="30">
        <f>(Tabla_Gtos_Ingresos7[[#This Row],[Factor]]*Tabla_Gtos_Ingresos7[[#This Row],[Haber]])+(Tabla_Gtos_Ingresos7[[#This Row],[Factor]]*Tabla_Gtos_Ingresos7[[#This Row],[Debe]])</f>
        <v>-450.32</v>
      </c>
      <c r="W546" s="30">
        <f>VLOOKUP(Tabla_Gtos_Ingresos7[[#This Row],[3 digitos]],PGC_Gtos_e_Ingresos[],3,FALSE)</f>
        <v>-1</v>
      </c>
    </row>
    <row r="547" spans="1:23" x14ac:dyDescent="0.2">
      <c r="A547" s="1">
        <v>1938</v>
      </c>
      <c r="B547" s="12">
        <v>40421</v>
      </c>
      <c r="C547" s="14">
        <v>64000017</v>
      </c>
      <c r="D547" s="2" t="s">
        <v>534</v>
      </c>
      <c r="E547" s="1" t="s">
        <v>500</v>
      </c>
      <c r="F547" s="11">
        <v>1591.08</v>
      </c>
      <c r="G547" s="11">
        <v>0</v>
      </c>
      <c r="H547" s="26" t="str">
        <f>MID(Tabla_Gtos_Ingresos7[[#This Row],[Subcuenta]],1,4)</f>
        <v>6400</v>
      </c>
      <c r="I547" s="27">
        <f>VALUE(MID(Tabla_Gtos_Ingresos7[[#This Row],[4 digitos]],1,3))</f>
        <v>640</v>
      </c>
      <c r="J547" s="27">
        <f>VALUE(MID(Tabla_Gtos_Ingresos7[[#This Row],[3 digitos]],1,2))</f>
        <v>64</v>
      </c>
      <c r="K547" s="28" t="str">
        <f>VLOOKUP(Tabla_Gtos_Ingresos7[[#This Row],[3 digitos]],PGC_Gtos_e_Ingresos[],4,FALSE)</f>
        <v>6.a</v>
      </c>
      <c r="L547" s="30" t="str">
        <f>VLOOKUP(Tabla_Gtos_Ingresos7[[#This Row],[Grupo 1]],Tabla3[],4,FALSE)</f>
        <v>6. Gtos de Personal</v>
      </c>
      <c r="M547" s="30" t="str">
        <f>VLOOKUP(Tabla_Gtos_Ingresos7[[#This Row],[Grupo 1]],Tabla3[],5,FALSE)</f>
        <v>6.a Sueldos y Salarios</v>
      </c>
      <c r="N547" s="28" t="str">
        <f>VLOOKUP(Tabla_Gtos_Ingresos7[[#This Row],[Grupo 1]],Tabla3[],10,FALSE)</f>
        <v>G</v>
      </c>
      <c r="O547" s="28" t="str">
        <f>VLOOKUP(Tabla_Gtos_Ingresos7[[#This Row],[Grupo 1]],Tabla3[],6,FALSE)</f>
        <v>Explotación</v>
      </c>
      <c r="P547" s="28">
        <f>VLOOKUP(Tabla_Gtos_Ingresos7[[#This Row],[Grupo 1]],Tabla3[],2,FALSE)</f>
        <v>6</v>
      </c>
      <c r="Q547" s="29" t="str">
        <f>VLOOKUP(Tabla_Gtos_Ingresos7[[#This Row],[3 digitos]],PGC_Gtos_e_Ingresos[],2,FALSE)</f>
        <v xml:space="preserve"> Sueldos y salarios</v>
      </c>
      <c r="R547" s="30" t="str">
        <f>Tabla_Gtos_Ingresos7[[#This Row],[3 digitos]]&amp;"/"&amp;Tabla_Gtos_Ingresos7[[#This Row],[Nombre cuenta]]</f>
        <v>640/ Sueldos y salarios</v>
      </c>
      <c r="S547" s="30">
        <f>YEAR(Tabla_Gtos_Ingresos7[[#This Row],[Fecha]])</f>
        <v>2010</v>
      </c>
      <c r="T547" s="27">
        <f>MONTH(Tabla_Gtos_Ingresos7[[#This Row],[Fecha]])</f>
        <v>8</v>
      </c>
      <c r="U547" s="30">
        <f>ROUNDUP(MONTH(Tabla_Gtos_Ingresos7[[#This Row],[Fecha]])/3, 0)</f>
        <v>3</v>
      </c>
      <c r="V547" s="30">
        <f>(Tabla_Gtos_Ingresos7[[#This Row],[Factor]]*Tabla_Gtos_Ingresos7[[#This Row],[Haber]])+(Tabla_Gtos_Ingresos7[[#This Row],[Factor]]*Tabla_Gtos_Ingresos7[[#This Row],[Debe]])</f>
        <v>-1591.08</v>
      </c>
      <c r="W547" s="30">
        <f>VLOOKUP(Tabla_Gtos_Ingresos7[[#This Row],[3 digitos]],PGC_Gtos_e_Ingresos[],3,FALSE)</f>
        <v>-1</v>
      </c>
    </row>
    <row r="548" spans="1:23" x14ac:dyDescent="0.2">
      <c r="A548" s="1">
        <v>2511</v>
      </c>
      <c r="B548" s="12">
        <v>40482</v>
      </c>
      <c r="C548" s="13">
        <v>60100001</v>
      </c>
      <c r="D548" s="9" t="s">
        <v>1</v>
      </c>
      <c r="E548" s="1" t="s">
        <v>886</v>
      </c>
      <c r="F548" s="11">
        <v>6818.5</v>
      </c>
      <c r="G548" s="11">
        <v>0</v>
      </c>
      <c r="H548" s="26" t="str">
        <f>MID(Tabla_Gtos_Ingresos7[[#This Row],[Subcuenta]],1,4)</f>
        <v>6010</v>
      </c>
      <c r="I548" s="27">
        <f>VALUE(MID(Tabla_Gtos_Ingresos7[[#This Row],[4 digitos]],1,3))</f>
        <v>601</v>
      </c>
      <c r="J548" s="27">
        <f>VALUE(MID(Tabla_Gtos_Ingresos7[[#This Row],[3 digitos]],1,2))</f>
        <v>60</v>
      </c>
      <c r="K548" s="28" t="str">
        <f>VLOOKUP(Tabla_Gtos_Ingresos7[[#This Row],[3 digitos]],PGC_Gtos_e_Ingresos[],4,FALSE)</f>
        <v>4.b</v>
      </c>
      <c r="L548" s="30" t="str">
        <f>VLOOKUP(Tabla_Gtos_Ingresos7[[#This Row],[Grupo 1]],Tabla3[],4,FALSE)</f>
        <v>4. Aprovisionamientos</v>
      </c>
      <c r="M548" s="30" t="str">
        <f>VLOOKUP(Tabla_Gtos_Ingresos7[[#This Row],[Grupo 1]],Tabla3[],5,FALSE)</f>
        <v>4.b Consumos MP y otros</v>
      </c>
      <c r="N548" s="28" t="str">
        <f>VLOOKUP(Tabla_Gtos_Ingresos7[[#This Row],[Grupo 1]],Tabla3[],10,FALSE)</f>
        <v>G</v>
      </c>
      <c r="O548" s="28" t="str">
        <f>VLOOKUP(Tabla_Gtos_Ingresos7[[#This Row],[Grupo 1]],Tabla3[],6,FALSE)</f>
        <v>Explotación</v>
      </c>
      <c r="P548" s="28">
        <f>VLOOKUP(Tabla_Gtos_Ingresos7[[#This Row],[Grupo 1]],Tabla3[],2,FALSE)</f>
        <v>4</v>
      </c>
      <c r="Q548" s="29" t="str">
        <f>VLOOKUP(Tabla_Gtos_Ingresos7[[#This Row],[3 digitos]],PGC_Gtos_e_Ingresos[],2,FALSE)</f>
        <v xml:space="preserve"> Compras de materias primas</v>
      </c>
      <c r="R548" s="30" t="str">
        <f>Tabla_Gtos_Ingresos7[[#This Row],[3 digitos]]&amp;"/"&amp;Tabla_Gtos_Ingresos7[[#This Row],[Nombre cuenta]]</f>
        <v>601/ Compras de materias primas</v>
      </c>
      <c r="S548" s="30">
        <f>YEAR(Tabla_Gtos_Ingresos7[[#This Row],[Fecha]])</f>
        <v>2010</v>
      </c>
      <c r="T548" s="27">
        <f>MONTH(Tabla_Gtos_Ingresos7[[#This Row],[Fecha]])</f>
        <v>10</v>
      </c>
      <c r="U548" s="30">
        <f>ROUNDUP(MONTH(Tabla_Gtos_Ingresos7[[#This Row],[Fecha]])/3, 0)</f>
        <v>4</v>
      </c>
      <c r="V548" s="30">
        <f>(Tabla_Gtos_Ingresos7[[#This Row],[Factor]]*Tabla_Gtos_Ingresos7[[#This Row],[Haber]])+(Tabla_Gtos_Ingresos7[[#This Row],[Factor]]*Tabla_Gtos_Ingresos7[[#This Row],[Debe]])</f>
        <v>-6818.5</v>
      </c>
      <c r="W548" s="30">
        <f>VLOOKUP(Tabla_Gtos_Ingresos7[[#This Row],[3 digitos]],PGC_Gtos_e_Ingresos[],3,FALSE)</f>
        <v>-1</v>
      </c>
    </row>
    <row r="549" spans="1:23" x14ac:dyDescent="0.2">
      <c r="A549" s="1">
        <v>2526</v>
      </c>
      <c r="B549" s="12">
        <v>40482</v>
      </c>
      <c r="C549" s="14">
        <v>60700017</v>
      </c>
      <c r="D549" s="1" t="s">
        <v>11</v>
      </c>
      <c r="E549" s="1" t="s">
        <v>896</v>
      </c>
      <c r="F549" s="11">
        <v>2165.0700000000002</v>
      </c>
      <c r="G549" s="11">
        <v>0</v>
      </c>
      <c r="H549" s="26" t="str">
        <f>MID(Tabla_Gtos_Ingresos7[[#This Row],[Subcuenta]],1,4)</f>
        <v>6070</v>
      </c>
      <c r="I549" s="27">
        <f>VALUE(MID(Tabla_Gtos_Ingresos7[[#This Row],[4 digitos]],1,3))</f>
        <v>607</v>
      </c>
      <c r="J549" s="27">
        <f>VALUE(MID(Tabla_Gtos_Ingresos7[[#This Row],[3 digitos]],1,2))</f>
        <v>60</v>
      </c>
      <c r="K549" s="28" t="str">
        <f>VLOOKUP(Tabla_Gtos_Ingresos7[[#This Row],[3 digitos]],PGC_Gtos_e_Ingresos[],4,FALSE)</f>
        <v>4.c</v>
      </c>
      <c r="L549" s="30" t="str">
        <f>VLOOKUP(Tabla_Gtos_Ingresos7[[#This Row],[Grupo 1]],Tabla3[],4,FALSE)</f>
        <v>4. Aprovisionamientos</v>
      </c>
      <c r="M549" s="30" t="str">
        <f>VLOOKUP(Tabla_Gtos_Ingresos7[[#This Row],[Grupo 1]],Tabla3[],5,FALSE)</f>
        <v>4.c Trabajos Realizados por Otras Empresas</v>
      </c>
      <c r="N549" s="28" t="str">
        <f>VLOOKUP(Tabla_Gtos_Ingresos7[[#This Row],[Grupo 1]],Tabla3[],10,FALSE)</f>
        <v>G</v>
      </c>
      <c r="O549" s="28" t="str">
        <f>VLOOKUP(Tabla_Gtos_Ingresos7[[#This Row],[Grupo 1]],Tabla3[],6,FALSE)</f>
        <v>Explotación</v>
      </c>
      <c r="P549" s="28">
        <f>VLOOKUP(Tabla_Gtos_Ingresos7[[#This Row],[Grupo 1]],Tabla3[],2,FALSE)</f>
        <v>4</v>
      </c>
      <c r="Q549" s="29" t="str">
        <f>VLOOKUP(Tabla_Gtos_Ingresos7[[#This Row],[3 digitos]],PGC_Gtos_e_Ingresos[],2,FALSE)</f>
        <v xml:space="preserve"> Trabajos realizados por otras empresas</v>
      </c>
      <c r="R549" s="30" t="str">
        <f>Tabla_Gtos_Ingresos7[[#This Row],[3 digitos]]&amp;"/"&amp;Tabla_Gtos_Ingresos7[[#This Row],[Nombre cuenta]]</f>
        <v>607/ Trabajos realizados por otras empresas</v>
      </c>
      <c r="S549" s="30">
        <f>YEAR(Tabla_Gtos_Ingresos7[[#This Row],[Fecha]])</f>
        <v>2010</v>
      </c>
      <c r="T549" s="27">
        <f>MONTH(Tabla_Gtos_Ingresos7[[#This Row],[Fecha]])</f>
        <v>10</v>
      </c>
      <c r="U549" s="30">
        <f>ROUNDUP(MONTH(Tabla_Gtos_Ingresos7[[#This Row],[Fecha]])/3, 0)</f>
        <v>4</v>
      </c>
      <c r="V549" s="30">
        <f>(Tabla_Gtos_Ingresos7[[#This Row],[Factor]]*Tabla_Gtos_Ingresos7[[#This Row],[Haber]])+(Tabla_Gtos_Ingresos7[[#This Row],[Factor]]*Tabla_Gtos_Ingresos7[[#This Row],[Debe]])</f>
        <v>-2165.0700000000002</v>
      </c>
      <c r="W549" s="30">
        <f>VLOOKUP(Tabla_Gtos_Ingresos7[[#This Row],[3 digitos]],PGC_Gtos_e_Ingresos[],3,FALSE)</f>
        <v>-1</v>
      </c>
    </row>
    <row r="550" spans="1:23" x14ac:dyDescent="0.2">
      <c r="A550" s="1">
        <v>2535</v>
      </c>
      <c r="B550" s="12">
        <v>40482</v>
      </c>
      <c r="C550" s="14">
        <v>60700018</v>
      </c>
      <c r="D550" s="1" t="s">
        <v>11</v>
      </c>
      <c r="E550" s="1" t="s">
        <v>897</v>
      </c>
      <c r="F550" s="11">
        <v>2352</v>
      </c>
      <c r="G550" s="11">
        <v>0</v>
      </c>
      <c r="H550" s="26" t="str">
        <f>MID(Tabla_Gtos_Ingresos7[[#This Row],[Subcuenta]],1,4)</f>
        <v>6070</v>
      </c>
      <c r="I550" s="27">
        <f>VALUE(MID(Tabla_Gtos_Ingresos7[[#This Row],[4 digitos]],1,3))</f>
        <v>607</v>
      </c>
      <c r="J550" s="27">
        <f>VALUE(MID(Tabla_Gtos_Ingresos7[[#This Row],[3 digitos]],1,2))</f>
        <v>60</v>
      </c>
      <c r="K550" s="28" t="str">
        <f>VLOOKUP(Tabla_Gtos_Ingresos7[[#This Row],[3 digitos]],PGC_Gtos_e_Ingresos[],4,FALSE)</f>
        <v>4.c</v>
      </c>
      <c r="L550" s="30" t="str">
        <f>VLOOKUP(Tabla_Gtos_Ingresos7[[#This Row],[Grupo 1]],Tabla3[],4,FALSE)</f>
        <v>4. Aprovisionamientos</v>
      </c>
      <c r="M550" s="30" t="str">
        <f>VLOOKUP(Tabla_Gtos_Ingresos7[[#This Row],[Grupo 1]],Tabla3[],5,FALSE)</f>
        <v>4.c Trabajos Realizados por Otras Empresas</v>
      </c>
      <c r="N550" s="28" t="str">
        <f>VLOOKUP(Tabla_Gtos_Ingresos7[[#This Row],[Grupo 1]],Tabla3[],10,FALSE)</f>
        <v>G</v>
      </c>
      <c r="O550" s="28" t="str">
        <f>VLOOKUP(Tabla_Gtos_Ingresos7[[#This Row],[Grupo 1]],Tabla3[],6,FALSE)</f>
        <v>Explotación</v>
      </c>
      <c r="P550" s="28">
        <f>VLOOKUP(Tabla_Gtos_Ingresos7[[#This Row],[Grupo 1]],Tabla3[],2,FALSE)</f>
        <v>4</v>
      </c>
      <c r="Q550" s="29" t="str">
        <f>VLOOKUP(Tabla_Gtos_Ingresos7[[#This Row],[3 digitos]],PGC_Gtos_e_Ingresos[],2,FALSE)</f>
        <v xml:space="preserve"> Trabajos realizados por otras empresas</v>
      </c>
      <c r="R550" s="30" t="str">
        <f>Tabla_Gtos_Ingresos7[[#This Row],[3 digitos]]&amp;"/"&amp;Tabla_Gtos_Ingresos7[[#This Row],[Nombre cuenta]]</f>
        <v>607/ Trabajos realizados por otras empresas</v>
      </c>
      <c r="S550" s="30">
        <f>YEAR(Tabla_Gtos_Ingresos7[[#This Row],[Fecha]])</f>
        <v>2010</v>
      </c>
      <c r="T550" s="27">
        <f>MONTH(Tabla_Gtos_Ingresos7[[#This Row],[Fecha]])</f>
        <v>10</v>
      </c>
      <c r="U550" s="30">
        <f>ROUNDUP(MONTH(Tabla_Gtos_Ingresos7[[#This Row],[Fecha]])/3, 0)</f>
        <v>4</v>
      </c>
      <c r="V550" s="30">
        <f>(Tabla_Gtos_Ingresos7[[#This Row],[Factor]]*Tabla_Gtos_Ingresos7[[#This Row],[Haber]])+(Tabla_Gtos_Ingresos7[[#This Row],[Factor]]*Tabla_Gtos_Ingresos7[[#This Row],[Debe]])</f>
        <v>-2352</v>
      </c>
      <c r="W550" s="30">
        <f>VLOOKUP(Tabla_Gtos_Ingresos7[[#This Row],[3 digitos]],PGC_Gtos_e_Ingresos[],3,FALSE)</f>
        <v>-1</v>
      </c>
    </row>
    <row r="551" spans="1:23" x14ac:dyDescent="0.2">
      <c r="A551" s="1">
        <v>2517</v>
      </c>
      <c r="B551" s="12">
        <v>40482</v>
      </c>
      <c r="C551" s="14">
        <v>62200069</v>
      </c>
      <c r="D551" s="1" t="s">
        <v>14</v>
      </c>
      <c r="E551" s="1" t="s">
        <v>682</v>
      </c>
      <c r="F551" s="11">
        <v>125.51</v>
      </c>
      <c r="G551" s="11">
        <v>0</v>
      </c>
      <c r="H551" s="26" t="str">
        <f>MID(Tabla_Gtos_Ingresos7[[#This Row],[Subcuenta]],1,4)</f>
        <v>6220</v>
      </c>
      <c r="I551" s="27">
        <f>VALUE(MID(Tabla_Gtos_Ingresos7[[#This Row],[4 digitos]],1,3))</f>
        <v>622</v>
      </c>
      <c r="J551" s="27">
        <f>VALUE(MID(Tabla_Gtos_Ingresos7[[#This Row],[3 digitos]],1,2))</f>
        <v>62</v>
      </c>
      <c r="K551" s="28" t="str">
        <f>VLOOKUP(Tabla_Gtos_Ingresos7[[#This Row],[3 digitos]],PGC_Gtos_e_Ingresos[],4,FALSE)</f>
        <v>7.a</v>
      </c>
      <c r="L551" s="30" t="str">
        <f>VLOOKUP(Tabla_Gtos_Ingresos7[[#This Row],[Grupo 1]],Tabla3[],4,FALSE)</f>
        <v>7. Otros Gastos de Explotación</v>
      </c>
      <c r="M551" s="30" t="str">
        <f>VLOOKUP(Tabla_Gtos_Ingresos7[[#This Row],[Grupo 1]],Tabla3[],5,FALSE)</f>
        <v>7.a Servicios Exteriores</v>
      </c>
      <c r="N551" s="28" t="str">
        <f>VLOOKUP(Tabla_Gtos_Ingresos7[[#This Row],[Grupo 1]],Tabla3[],10,FALSE)</f>
        <v>G</v>
      </c>
      <c r="O551" s="28" t="str">
        <f>VLOOKUP(Tabla_Gtos_Ingresos7[[#This Row],[Grupo 1]],Tabla3[],6,FALSE)</f>
        <v>Explotación</v>
      </c>
      <c r="P551" s="28">
        <f>VLOOKUP(Tabla_Gtos_Ingresos7[[#This Row],[Grupo 1]],Tabla3[],2,FALSE)</f>
        <v>7</v>
      </c>
      <c r="Q551" s="29" t="str">
        <f>VLOOKUP(Tabla_Gtos_Ingresos7[[#This Row],[3 digitos]],PGC_Gtos_e_Ingresos[],2,FALSE)</f>
        <v xml:space="preserve"> Reparaciones y conservación</v>
      </c>
      <c r="R551" s="30" t="str">
        <f>Tabla_Gtos_Ingresos7[[#This Row],[3 digitos]]&amp;"/"&amp;Tabla_Gtos_Ingresos7[[#This Row],[Nombre cuenta]]</f>
        <v>622/ Reparaciones y conservación</v>
      </c>
      <c r="S551" s="30">
        <f>YEAR(Tabla_Gtos_Ingresos7[[#This Row],[Fecha]])</f>
        <v>2010</v>
      </c>
      <c r="T551" s="27">
        <f>MONTH(Tabla_Gtos_Ingresos7[[#This Row],[Fecha]])</f>
        <v>10</v>
      </c>
      <c r="U551" s="30">
        <f>ROUNDUP(MONTH(Tabla_Gtos_Ingresos7[[#This Row],[Fecha]])/3, 0)</f>
        <v>4</v>
      </c>
      <c r="V551" s="30">
        <f>(Tabla_Gtos_Ingresos7[[#This Row],[Factor]]*Tabla_Gtos_Ingresos7[[#This Row],[Haber]])+(Tabla_Gtos_Ingresos7[[#This Row],[Factor]]*Tabla_Gtos_Ingresos7[[#This Row],[Debe]])</f>
        <v>-125.51</v>
      </c>
      <c r="W551" s="30">
        <f>VLOOKUP(Tabla_Gtos_Ingresos7[[#This Row],[3 digitos]],PGC_Gtos_e_Ingresos[],3,FALSE)</f>
        <v>-1</v>
      </c>
    </row>
    <row r="552" spans="1:23" x14ac:dyDescent="0.2">
      <c r="A552" s="1">
        <v>2525</v>
      </c>
      <c r="B552" s="12">
        <v>40482</v>
      </c>
      <c r="C552" s="14">
        <v>62900012</v>
      </c>
      <c r="D552" s="1" t="s">
        <v>21</v>
      </c>
      <c r="E552" s="1" t="s">
        <v>928</v>
      </c>
      <c r="F552" s="11">
        <v>816</v>
      </c>
      <c r="G552" s="11">
        <v>0</v>
      </c>
      <c r="H552" s="26" t="str">
        <f>MID(Tabla_Gtos_Ingresos7[[#This Row],[Subcuenta]],1,4)</f>
        <v>6290</v>
      </c>
      <c r="I552" s="27">
        <f>VALUE(MID(Tabla_Gtos_Ingresos7[[#This Row],[4 digitos]],1,3))</f>
        <v>629</v>
      </c>
      <c r="J552" s="27">
        <f>VALUE(MID(Tabla_Gtos_Ingresos7[[#This Row],[3 digitos]],1,2))</f>
        <v>62</v>
      </c>
      <c r="K552" s="28" t="str">
        <f>VLOOKUP(Tabla_Gtos_Ingresos7[[#This Row],[3 digitos]],PGC_Gtos_e_Ingresos[],4,FALSE)</f>
        <v>7.a</v>
      </c>
      <c r="L552" s="30" t="str">
        <f>VLOOKUP(Tabla_Gtos_Ingresos7[[#This Row],[Grupo 1]],Tabla3[],4,FALSE)</f>
        <v>7. Otros Gastos de Explotación</v>
      </c>
      <c r="M552" s="30" t="str">
        <f>VLOOKUP(Tabla_Gtos_Ingresos7[[#This Row],[Grupo 1]],Tabla3[],5,FALSE)</f>
        <v>7.a Servicios Exteriores</v>
      </c>
      <c r="N552" s="28" t="str">
        <f>VLOOKUP(Tabla_Gtos_Ingresos7[[#This Row],[Grupo 1]],Tabla3[],10,FALSE)</f>
        <v>G</v>
      </c>
      <c r="O552" s="28" t="str">
        <f>VLOOKUP(Tabla_Gtos_Ingresos7[[#This Row],[Grupo 1]],Tabla3[],6,FALSE)</f>
        <v>Explotación</v>
      </c>
      <c r="P552" s="28">
        <f>VLOOKUP(Tabla_Gtos_Ingresos7[[#This Row],[Grupo 1]],Tabla3[],2,FALSE)</f>
        <v>7</v>
      </c>
      <c r="Q552" s="29" t="str">
        <f>VLOOKUP(Tabla_Gtos_Ingresos7[[#This Row],[3 digitos]],PGC_Gtos_e_Ingresos[],2,FALSE)</f>
        <v xml:space="preserve"> Otros servicios</v>
      </c>
      <c r="R552" s="30" t="str">
        <f>Tabla_Gtos_Ingresos7[[#This Row],[3 digitos]]&amp;"/"&amp;Tabla_Gtos_Ingresos7[[#This Row],[Nombre cuenta]]</f>
        <v>629/ Otros servicios</v>
      </c>
      <c r="S552" s="30">
        <f>YEAR(Tabla_Gtos_Ingresos7[[#This Row],[Fecha]])</f>
        <v>2010</v>
      </c>
      <c r="T552" s="27">
        <f>MONTH(Tabla_Gtos_Ingresos7[[#This Row],[Fecha]])</f>
        <v>10</v>
      </c>
      <c r="U552" s="30">
        <f>ROUNDUP(MONTH(Tabla_Gtos_Ingresos7[[#This Row],[Fecha]])/3, 0)</f>
        <v>4</v>
      </c>
      <c r="V552" s="30">
        <f>(Tabla_Gtos_Ingresos7[[#This Row],[Factor]]*Tabla_Gtos_Ingresos7[[#This Row],[Haber]])+(Tabla_Gtos_Ingresos7[[#This Row],[Factor]]*Tabla_Gtos_Ingresos7[[#This Row],[Debe]])</f>
        <v>-816</v>
      </c>
      <c r="W552" s="30">
        <f>VLOOKUP(Tabla_Gtos_Ingresos7[[#This Row],[3 digitos]],PGC_Gtos_e_Ingresos[],3,FALSE)</f>
        <v>-1</v>
      </c>
    </row>
    <row r="553" spans="1:23" x14ac:dyDescent="0.2">
      <c r="A553" s="1">
        <v>2502</v>
      </c>
      <c r="B553" s="12">
        <v>40482</v>
      </c>
      <c r="C553" s="14">
        <v>64000011</v>
      </c>
      <c r="D553" s="1" t="s">
        <v>465</v>
      </c>
      <c r="E553" s="1" t="s">
        <v>476</v>
      </c>
      <c r="F553" s="11">
        <v>1791.43</v>
      </c>
      <c r="G553" s="11">
        <v>0</v>
      </c>
      <c r="H553" s="26" t="str">
        <f>MID(Tabla_Gtos_Ingresos7[[#This Row],[Subcuenta]],1,4)</f>
        <v>6400</v>
      </c>
      <c r="I553" s="27">
        <f>VALUE(MID(Tabla_Gtos_Ingresos7[[#This Row],[4 digitos]],1,3))</f>
        <v>640</v>
      </c>
      <c r="J553" s="27">
        <f>VALUE(MID(Tabla_Gtos_Ingresos7[[#This Row],[3 digitos]],1,2))</f>
        <v>64</v>
      </c>
      <c r="K553" s="28" t="str">
        <f>VLOOKUP(Tabla_Gtos_Ingresos7[[#This Row],[3 digitos]],PGC_Gtos_e_Ingresos[],4,FALSE)</f>
        <v>6.a</v>
      </c>
      <c r="L553" s="30" t="str">
        <f>VLOOKUP(Tabla_Gtos_Ingresos7[[#This Row],[Grupo 1]],Tabla3[],4,FALSE)</f>
        <v>6. Gtos de Personal</v>
      </c>
      <c r="M553" s="30" t="str">
        <f>VLOOKUP(Tabla_Gtos_Ingresos7[[#This Row],[Grupo 1]],Tabla3[],5,FALSE)</f>
        <v>6.a Sueldos y Salarios</v>
      </c>
      <c r="N553" s="28" t="str">
        <f>VLOOKUP(Tabla_Gtos_Ingresos7[[#This Row],[Grupo 1]],Tabla3[],10,FALSE)</f>
        <v>G</v>
      </c>
      <c r="O553" s="28" t="str">
        <f>VLOOKUP(Tabla_Gtos_Ingresos7[[#This Row],[Grupo 1]],Tabla3[],6,FALSE)</f>
        <v>Explotación</v>
      </c>
      <c r="P553" s="28">
        <f>VLOOKUP(Tabla_Gtos_Ingresos7[[#This Row],[Grupo 1]],Tabla3[],2,FALSE)</f>
        <v>6</v>
      </c>
      <c r="Q553" s="29" t="str">
        <f>VLOOKUP(Tabla_Gtos_Ingresos7[[#This Row],[3 digitos]],PGC_Gtos_e_Ingresos[],2,FALSE)</f>
        <v xml:space="preserve"> Sueldos y salarios</v>
      </c>
      <c r="R553" s="30" t="str">
        <f>Tabla_Gtos_Ingresos7[[#This Row],[3 digitos]]&amp;"/"&amp;Tabla_Gtos_Ingresos7[[#This Row],[Nombre cuenta]]</f>
        <v>640/ Sueldos y salarios</v>
      </c>
      <c r="S553" s="30">
        <f>YEAR(Tabla_Gtos_Ingresos7[[#This Row],[Fecha]])</f>
        <v>2010</v>
      </c>
      <c r="T553" s="27">
        <f>MONTH(Tabla_Gtos_Ingresos7[[#This Row],[Fecha]])</f>
        <v>10</v>
      </c>
      <c r="U553" s="30">
        <f>ROUNDUP(MONTH(Tabla_Gtos_Ingresos7[[#This Row],[Fecha]])/3, 0)</f>
        <v>4</v>
      </c>
      <c r="V553" s="30">
        <f>(Tabla_Gtos_Ingresos7[[#This Row],[Factor]]*Tabla_Gtos_Ingresos7[[#This Row],[Haber]])+(Tabla_Gtos_Ingresos7[[#This Row],[Factor]]*Tabla_Gtos_Ingresos7[[#This Row],[Debe]])</f>
        <v>-1791.43</v>
      </c>
      <c r="W553" s="30">
        <f>VLOOKUP(Tabla_Gtos_Ingresos7[[#This Row],[3 digitos]],PGC_Gtos_e_Ingresos[],3,FALSE)</f>
        <v>-1</v>
      </c>
    </row>
    <row r="554" spans="1:23" x14ac:dyDescent="0.2">
      <c r="A554" s="1">
        <v>2504</v>
      </c>
      <c r="B554" s="12">
        <v>40482</v>
      </c>
      <c r="C554" s="14">
        <v>64000016</v>
      </c>
      <c r="D554" s="1" t="s">
        <v>392</v>
      </c>
      <c r="E554" s="1" t="s">
        <v>403</v>
      </c>
      <c r="F554" s="11">
        <v>1550.54</v>
      </c>
      <c r="G554" s="11">
        <v>0</v>
      </c>
      <c r="H554" s="26" t="str">
        <f>MID(Tabla_Gtos_Ingresos7[[#This Row],[Subcuenta]],1,4)</f>
        <v>6400</v>
      </c>
      <c r="I554" s="27">
        <f>VALUE(MID(Tabla_Gtos_Ingresos7[[#This Row],[4 digitos]],1,3))</f>
        <v>640</v>
      </c>
      <c r="J554" s="27">
        <f>VALUE(MID(Tabla_Gtos_Ingresos7[[#This Row],[3 digitos]],1,2))</f>
        <v>64</v>
      </c>
      <c r="K554" s="28" t="str">
        <f>VLOOKUP(Tabla_Gtos_Ingresos7[[#This Row],[3 digitos]],PGC_Gtos_e_Ingresos[],4,FALSE)</f>
        <v>6.a</v>
      </c>
      <c r="L554" s="30" t="str">
        <f>VLOOKUP(Tabla_Gtos_Ingresos7[[#This Row],[Grupo 1]],Tabla3[],4,FALSE)</f>
        <v>6. Gtos de Personal</v>
      </c>
      <c r="M554" s="30" t="str">
        <f>VLOOKUP(Tabla_Gtos_Ingresos7[[#This Row],[Grupo 1]],Tabla3[],5,FALSE)</f>
        <v>6.a Sueldos y Salarios</v>
      </c>
      <c r="N554" s="28" t="str">
        <f>VLOOKUP(Tabla_Gtos_Ingresos7[[#This Row],[Grupo 1]],Tabla3[],10,FALSE)</f>
        <v>G</v>
      </c>
      <c r="O554" s="28" t="str">
        <f>VLOOKUP(Tabla_Gtos_Ingresos7[[#This Row],[Grupo 1]],Tabla3[],6,FALSE)</f>
        <v>Explotación</v>
      </c>
      <c r="P554" s="28">
        <f>VLOOKUP(Tabla_Gtos_Ingresos7[[#This Row],[Grupo 1]],Tabla3[],2,FALSE)</f>
        <v>6</v>
      </c>
      <c r="Q554" s="29" t="str">
        <f>VLOOKUP(Tabla_Gtos_Ingresos7[[#This Row],[3 digitos]],PGC_Gtos_e_Ingresos[],2,FALSE)</f>
        <v xml:space="preserve"> Sueldos y salarios</v>
      </c>
      <c r="R554" s="30" t="str">
        <f>Tabla_Gtos_Ingresos7[[#This Row],[3 digitos]]&amp;"/"&amp;Tabla_Gtos_Ingresos7[[#This Row],[Nombre cuenta]]</f>
        <v>640/ Sueldos y salarios</v>
      </c>
      <c r="S554" s="30">
        <f>YEAR(Tabla_Gtos_Ingresos7[[#This Row],[Fecha]])</f>
        <v>2010</v>
      </c>
      <c r="T554" s="27">
        <f>MONTH(Tabla_Gtos_Ingresos7[[#This Row],[Fecha]])</f>
        <v>10</v>
      </c>
      <c r="U554" s="30">
        <f>ROUNDUP(MONTH(Tabla_Gtos_Ingresos7[[#This Row],[Fecha]])/3, 0)</f>
        <v>4</v>
      </c>
      <c r="V554" s="30">
        <f>(Tabla_Gtos_Ingresos7[[#This Row],[Factor]]*Tabla_Gtos_Ingresos7[[#This Row],[Haber]])+(Tabla_Gtos_Ingresos7[[#This Row],[Factor]]*Tabla_Gtos_Ingresos7[[#This Row],[Debe]])</f>
        <v>-1550.54</v>
      </c>
      <c r="W554" s="30">
        <f>VLOOKUP(Tabla_Gtos_Ingresos7[[#This Row],[3 digitos]],PGC_Gtos_e_Ingresos[],3,FALSE)</f>
        <v>-1</v>
      </c>
    </row>
    <row r="555" spans="1:23" x14ac:dyDescent="0.2">
      <c r="A555" s="1">
        <v>2506</v>
      </c>
      <c r="B555" s="12">
        <v>40482</v>
      </c>
      <c r="C555" s="14">
        <v>64000020</v>
      </c>
      <c r="D555" s="2" t="s">
        <v>571</v>
      </c>
      <c r="E555" s="1" t="s">
        <v>671</v>
      </c>
      <c r="F555" s="11">
        <v>1636.31</v>
      </c>
      <c r="G555" s="11">
        <v>0</v>
      </c>
      <c r="H555" s="26" t="str">
        <f>MID(Tabla_Gtos_Ingresos7[[#This Row],[Subcuenta]],1,4)</f>
        <v>6400</v>
      </c>
      <c r="I555" s="27">
        <f>VALUE(MID(Tabla_Gtos_Ingresos7[[#This Row],[4 digitos]],1,3))</f>
        <v>640</v>
      </c>
      <c r="J555" s="27">
        <f>VALUE(MID(Tabla_Gtos_Ingresos7[[#This Row],[3 digitos]],1,2))</f>
        <v>64</v>
      </c>
      <c r="K555" s="28" t="str">
        <f>VLOOKUP(Tabla_Gtos_Ingresos7[[#This Row],[3 digitos]],PGC_Gtos_e_Ingresos[],4,FALSE)</f>
        <v>6.a</v>
      </c>
      <c r="L555" s="30" t="str">
        <f>VLOOKUP(Tabla_Gtos_Ingresos7[[#This Row],[Grupo 1]],Tabla3[],4,FALSE)</f>
        <v>6. Gtos de Personal</v>
      </c>
      <c r="M555" s="30" t="str">
        <f>VLOOKUP(Tabla_Gtos_Ingresos7[[#This Row],[Grupo 1]],Tabla3[],5,FALSE)</f>
        <v>6.a Sueldos y Salarios</v>
      </c>
      <c r="N555" s="28" t="str">
        <f>VLOOKUP(Tabla_Gtos_Ingresos7[[#This Row],[Grupo 1]],Tabla3[],10,FALSE)</f>
        <v>G</v>
      </c>
      <c r="O555" s="28" t="str">
        <f>VLOOKUP(Tabla_Gtos_Ingresos7[[#This Row],[Grupo 1]],Tabla3[],6,FALSE)</f>
        <v>Explotación</v>
      </c>
      <c r="P555" s="28">
        <f>VLOOKUP(Tabla_Gtos_Ingresos7[[#This Row],[Grupo 1]],Tabla3[],2,FALSE)</f>
        <v>6</v>
      </c>
      <c r="Q555" s="29" t="str">
        <f>VLOOKUP(Tabla_Gtos_Ingresos7[[#This Row],[3 digitos]],PGC_Gtos_e_Ingresos[],2,FALSE)</f>
        <v xml:space="preserve"> Sueldos y salarios</v>
      </c>
      <c r="R555" s="30" t="str">
        <f>Tabla_Gtos_Ingresos7[[#This Row],[3 digitos]]&amp;"/"&amp;Tabla_Gtos_Ingresos7[[#This Row],[Nombre cuenta]]</f>
        <v>640/ Sueldos y salarios</v>
      </c>
      <c r="S555" s="30">
        <f>YEAR(Tabla_Gtos_Ingresos7[[#This Row],[Fecha]])</f>
        <v>2010</v>
      </c>
      <c r="T555" s="27">
        <f>MONTH(Tabla_Gtos_Ingresos7[[#This Row],[Fecha]])</f>
        <v>10</v>
      </c>
      <c r="U555" s="30">
        <f>ROUNDUP(MONTH(Tabla_Gtos_Ingresos7[[#This Row],[Fecha]])/3, 0)</f>
        <v>4</v>
      </c>
      <c r="V555" s="30">
        <f>(Tabla_Gtos_Ingresos7[[#This Row],[Factor]]*Tabla_Gtos_Ingresos7[[#This Row],[Haber]])+(Tabla_Gtos_Ingresos7[[#This Row],[Factor]]*Tabla_Gtos_Ingresos7[[#This Row],[Debe]])</f>
        <v>-1636.31</v>
      </c>
      <c r="W555" s="30">
        <f>VLOOKUP(Tabla_Gtos_Ingresos7[[#This Row],[3 digitos]],PGC_Gtos_e_Ingresos[],3,FALSE)</f>
        <v>-1</v>
      </c>
    </row>
    <row r="556" spans="1:23" x14ac:dyDescent="0.2">
      <c r="A556" s="1">
        <v>2507</v>
      </c>
      <c r="B556" s="12">
        <v>40482</v>
      </c>
      <c r="C556" s="14">
        <v>64000021</v>
      </c>
      <c r="D556" s="1" t="s">
        <v>481</v>
      </c>
      <c r="E556" s="1" t="s">
        <v>491</v>
      </c>
      <c r="F556" s="11">
        <v>1375.08</v>
      </c>
      <c r="G556" s="11">
        <v>0</v>
      </c>
      <c r="H556" s="26" t="str">
        <f>MID(Tabla_Gtos_Ingresos7[[#This Row],[Subcuenta]],1,4)</f>
        <v>6400</v>
      </c>
      <c r="I556" s="27">
        <f>VALUE(MID(Tabla_Gtos_Ingresos7[[#This Row],[4 digitos]],1,3))</f>
        <v>640</v>
      </c>
      <c r="J556" s="27">
        <f>VALUE(MID(Tabla_Gtos_Ingresos7[[#This Row],[3 digitos]],1,2))</f>
        <v>64</v>
      </c>
      <c r="K556" s="28" t="str">
        <f>VLOOKUP(Tabla_Gtos_Ingresos7[[#This Row],[3 digitos]],PGC_Gtos_e_Ingresos[],4,FALSE)</f>
        <v>6.a</v>
      </c>
      <c r="L556" s="30" t="str">
        <f>VLOOKUP(Tabla_Gtos_Ingresos7[[#This Row],[Grupo 1]],Tabla3[],4,FALSE)</f>
        <v>6. Gtos de Personal</v>
      </c>
      <c r="M556" s="30" t="str">
        <f>VLOOKUP(Tabla_Gtos_Ingresos7[[#This Row],[Grupo 1]],Tabla3[],5,FALSE)</f>
        <v>6.a Sueldos y Salarios</v>
      </c>
      <c r="N556" s="28" t="str">
        <f>VLOOKUP(Tabla_Gtos_Ingresos7[[#This Row],[Grupo 1]],Tabla3[],10,FALSE)</f>
        <v>G</v>
      </c>
      <c r="O556" s="28" t="str">
        <f>VLOOKUP(Tabla_Gtos_Ingresos7[[#This Row],[Grupo 1]],Tabla3[],6,FALSE)</f>
        <v>Explotación</v>
      </c>
      <c r="P556" s="28">
        <f>VLOOKUP(Tabla_Gtos_Ingresos7[[#This Row],[Grupo 1]],Tabla3[],2,FALSE)</f>
        <v>6</v>
      </c>
      <c r="Q556" s="29" t="str">
        <f>VLOOKUP(Tabla_Gtos_Ingresos7[[#This Row],[3 digitos]],PGC_Gtos_e_Ingresos[],2,FALSE)</f>
        <v xml:space="preserve"> Sueldos y salarios</v>
      </c>
      <c r="R556" s="30" t="str">
        <f>Tabla_Gtos_Ingresos7[[#This Row],[3 digitos]]&amp;"/"&amp;Tabla_Gtos_Ingresos7[[#This Row],[Nombre cuenta]]</f>
        <v>640/ Sueldos y salarios</v>
      </c>
      <c r="S556" s="30">
        <f>YEAR(Tabla_Gtos_Ingresos7[[#This Row],[Fecha]])</f>
        <v>2010</v>
      </c>
      <c r="T556" s="27">
        <f>MONTH(Tabla_Gtos_Ingresos7[[#This Row],[Fecha]])</f>
        <v>10</v>
      </c>
      <c r="U556" s="30">
        <f>ROUNDUP(MONTH(Tabla_Gtos_Ingresos7[[#This Row],[Fecha]])/3, 0)</f>
        <v>4</v>
      </c>
      <c r="V556" s="30">
        <f>(Tabla_Gtos_Ingresos7[[#This Row],[Factor]]*Tabla_Gtos_Ingresos7[[#This Row],[Haber]])+(Tabla_Gtos_Ingresos7[[#This Row],[Factor]]*Tabla_Gtos_Ingresos7[[#This Row],[Debe]])</f>
        <v>-1375.08</v>
      </c>
      <c r="W556" s="30">
        <f>VLOOKUP(Tabla_Gtos_Ingresos7[[#This Row],[3 digitos]],PGC_Gtos_e_Ingresos[],3,FALSE)</f>
        <v>-1</v>
      </c>
    </row>
    <row r="557" spans="1:23" x14ac:dyDescent="0.2">
      <c r="A557" s="1">
        <v>2509</v>
      </c>
      <c r="B557" s="12">
        <v>40482</v>
      </c>
      <c r="C557" s="14">
        <v>64000019</v>
      </c>
      <c r="D557" s="2" t="s">
        <v>534</v>
      </c>
      <c r="E557" s="1" t="s">
        <v>502</v>
      </c>
      <c r="F557" s="11">
        <v>1290.08</v>
      </c>
      <c r="G557" s="11">
        <v>0</v>
      </c>
      <c r="H557" s="26" t="str">
        <f>MID(Tabla_Gtos_Ingresos7[[#This Row],[Subcuenta]],1,4)</f>
        <v>6400</v>
      </c>
      <c r="I557" s="27">
        <f>VALUE(MID(Tabla_Gtos_Ingresos7[[#This Row],[4 digitos]],1,3))</f>
        <v>640</v>
      </c>
      <c r="J557" s="27">
        <f>VALUE(MID(Tabla_Gtos_Ingresos7[[#This Row],[3 digitos]],1,2))</f>
        <v>64</v>
      </c>
      <c r="K557" s="28" t="str">
        <f>VLOOKUP(Tabla_Gtos_Ingresos7[[#This Row],[3 digitos]],PGC_Gtos_e_Ingresos[],4,FALSE)</f>
        <v>6.a</v>
      </c>
      <c r="L557" s="30" t="str">
        <f>VLOOKUP(Tabla_Gtos_Ingresos7[[#This Row],[Grupo 1]],Tabla3[],4,FALSE)</f>
        <v>6. Gtos de Personal</v>
      </c>
      <c r="M557" s="30" t="str">
        <f>VLOOKUP(Tabla_Gtos_Ingresos7[[#This Row],[Grupo 1]],Tabla3[],5,FALSE)</f>
        <v>6.a Sueldos y Salarios</v>
      </c>
      <c r="N557" s="28" t="str">
        <f>VLOOKUP(Tabla_Gtos_Ingresos7[[#This Row],[Grupo 1]],Tabla3[],10,FALSE)</f>
        <v>G</v>
      </c>
      <c r="O557" s="28" t="str">
        <f>VLOOKUP(Tabla_Gtos_Ingresos7[[#This Row],[Grupo 1]],Tabla3[],6,FALSE)</f>
        <v>Explotación</v>
      </c>
      <c r="P557" s="28">
        <f>VLOOKUP(Tabla_Gtos_Ingresos7[[#This Row],[Grupo 1]],Tabla3[],2,FALSE)</f>
        <v>6</v>
      </c>
      <c r="Q557" s="29" t="str">
        <f>VLOOKUP(Tabla_Gtos_Ingresos7[[#This Row],[3 digitos]],PGC_Gtos_e_Ingresos[],2,FALSE)</f>
        <v xml:space="preserve"> Sueldos y salarios</v>
      </c>
      <c r="R557" s="30" t="str">
        <f>Tabla_Gtos_Ingresos7[[#This Row],[3 digitos]]&amp;"/"&amp;Tabla_Gtos_Ingresos7[[#This Row],[Nombre cuenta]]</f>
        <v>640/ Sueldos y salarios</v>
      </c>
      <c r="S557" s="30">
        <f>YEAR(Tabla_Gtos_Ingresos7[[#This Row],[Fecha]])</f>
        <v>2010</v>
      </c>
      <c r="T557" s="27">
        <f>MONTH(Tabla_Gtos_Ingresos7[[#This Row],[Fecha]])</f>
        <v>10</v>
      </c>
      <c r="U557" s="30">
        <f>ROUNDUP(MONTH(Tabla_Gtos_Ingresos7[[#This Row],[Fecha]])/3, 0)</f>
        <v>4</v>
      </c>
      <c r="V557" s="30">
        <f>(Tabla_Gtos_Ingresos7[[#This Row],[Factor]]*Tabla_Gtos_Ingresos7[[#This Row],[Haber]])+(Tabla_Gtos_Ingresos7[[#This Row],[Factor]]*Tabla_Gtos_Ingresos7[[#This Row],[Debe]])</f>
        <v>-1290.08</v>
      </c>
      <c r="W557" s="30">
        <f>VLOOKUP(Tabla_Gtos_Ingresos7[[#This Row],[3 digitos]],PGC_Gtos_e_Ingresos[],3,FALSE)</f>
        <v>-1</v>
      </c>
    </row>
    <row r="558" spans="1:23" x14ac:dyDescent="0.2">
      <c r="A558" s="1">
        <v>2510</v>
      </c>
      <c r="B558" s="12">
        <v>40482</v>
      </c>
      <c r="C558" s="14">
        <v>70000198</v>
      </c>
      <c r="D558" s="1" t="s">
        <v>38</v>
      </c>
      <c r="E558" s="1" t="s">
        <v>245</v>
      </c>
      <c r="F558" s="11">
        <v>0</v>
      </c>
      <c r="G558" s="11">
        <v>35595.879999999997</v>
      </c>
      <c r="H558" s="26" t="str">
        <f>MID(Tabla_Gtos_Ingresos7[[#This Row],[Subcuenta]],1,4)</f>
        <v>7000</v>
      </c>
      <c r="I558" s="27">
        <f>VALUE(MID(Tabla_Gtos_Ingresos7[[#This Row],[4 digitos]],1,3))</f>
        <v>700</v>
      </c>
      <c r="J558" s="27">
        <f>VALUE(MID(Tabla_Gtos_Ingresos7[[#This Row],[3 digitos]],1,2))</f>
        <v>70</v>
      </c>
      <c r="K558" s="28" t="str">
        <f>VLOOKUP(Tabla_Gtos_Ingresos7[[#This Row],[3 digitos]],PGC_Gtos_e_Ingresos[],4,FALSE)</f>
        <v>1a</v>
      </c>
      <c r="L558" s="30" t="str">
        <f>VLOOKUP(Tabla_Gtos_Ingresos7[[#This Row],[Grupo 1]],Tabla3[],4,FALSE)</f>
        <v>1. Importe Neto Cifra de Negocios</v>
      </c>
      <c r="M558" s="30" t="str">
        <f>VLOOKUP(Tabla_Gtos_Ingresos7[[#This Row],[Grupo 1]],Tabla3[],5,FALSE)</f>
        <v>1.a Ventas</v>
      </c>
      <c r="N558" s="28" t="str">
        <f>VLOOKUP(Tabla_Gtos_Ingresos7[[#This Row],[Grupo 1]],Tabla3[],10,FALSE)</f>
        <v>I</v>
      </c>
      <c r="O558" s="28" t="str">
        <f>VLOOKUP(Tabla_Gtos_Ingresos7[[#This Row],[Grupo 1]],Tabla3[],6,FALSE)</f>
        <v>Explotación</v>
      </c>
      <c r="P558" s="28">
        <f>VLOOKUP(Tabla_Gtos_Ingresos7[[#This Row],[Grupo 1]],Tabla3[],2,FALSE)</f>
        <v>1</v>
      </c>
      <c r="Q558" s="29" t="str">
        <f>VLOOKUP(Tabla_Gtos_Ingresos7[[#This Row],[3 digitos]],PGC_Gtos_e_Ingresos[],2,FALSE)</f>
        <v xml:space="preserve"> Ventas de mercaderías</v>
      </c>
      <c r="R558" s="30" t="str">
        <f>Tabla_Gtos_Ingresos7[[#This Row],[3 digitos]]&amp;"/"&amp;Tabla_Gtos_Ingresos7[[#This Row],[Nombre cuenta]]</f>
        <v>700/ Ventas de mercaderías</v>
      </c>
      <c r="S558" s="30">
        <f>YEAR(Tabla_Gtos_Ingresos7[[#This Row],[Fecha]])</f>
        <v>2010</v>
      </c>
      <c r="T558" s="27">
        <f>MONTH(Tabla_Gtos_Ingresos7[[#This Row],[Fecha]])</f>
        <v>10</v>
      </c>
      <c r="U558" s="30">
        <f>ROUNDUP(MONTH(Tabla_Gtos_Ingresos7[[#This Row],[Fecha]])/3, 0)</f>
        <v>4</v>
      </c>
      <c r="V558" s="30">
        <f>(Tabla_Gtos_Ingresos7[[#This Row],[Factor]]*Tabla_Gtos_Ingresos7[[#This Row],[Haber]])+(Tabla_Gtos_Ingresos7[[#This Row],[Factor]]*Tabla_Gtos_Ingresos7[[#This Row],[Debe]])</f>
        <v>35595.879999999997</v>
      </c>
      <c r="W558" s="30">
        <f>VLOOKUP(Tabla_Gtos_Ingresos7[[#This Row],[3 digitos]],PGC_Gtos_e_Ingresos[],3,FALSE)</f>
        <v>1</v>
      </c>
    </row>
    <row r="559" spans="1:23" x14ac:dyDescent="0.2">
      <c r="A559" s="1">
        <v>2513</v>
      </c>
      <c r="B559" s="12">
        <v>40482</v>
      </c>
      <c r="C559" s="14">
        <v>70000199</v>
      </c>
      <c r="D559" s="1" t="s">
        <v>38</v>
      </c>
      <c r="E559" s="1" t="s">
        <v>246</v>
      </c>
      <c r="F559" s="11">
        <v>0</v>
      </c>
      <c r="G559" s="11">
        <v>925</v>
      </c>
      <c r="H559" s="26" t="str">
        <f>MID(Tabla_Gtos_Ingresos7[[#This Row],[Subcuenta]],1,4)</f>
        <v>7000</v>
      </c>
      <c r="I559" s="27">
        <f>VALUE(MID(Tabla_Gtos_Ingresos7[[#This Row],[4 digitos]],1,3))</f>
        <v>700</v>
      </c>
      <c r="J559" s="27">
        <f>VALUE(MID(Tabla_Gtos_Ingresos7[[#This Row],[3 digitos]],1,2))</f>
        <v>70</v>
      </c>
      <c r="K559" s="28" t="str">
        <f>VLOOKUP(Tabla_Gtos_Ingresos7[[#This Row],[3 digitos]],PGC_Gtos_e_Ingresos[],4,FALSE)</f>
        <v>1a</v>
      </c>
      <c r="L559" s="30" t="str">
        <f>VLOOKUP(Tabla_Gtos_Ingresos7[[#This Row],[Grupo 1]],Tabla3[],4,FALSE)</f>
        <v>1. Importe Neto Cifra de Negocios</v>
      </c>
      <c r="M559" s="30" t="str">
        <f>VLOOKUP(Tabla_Gtos_Ingresos7[[#This Row],[Grupo 1]],Tabla3[],5,FALSE)</f>
        <v>1.a Ventas</v>
      </c>
      <c r="N559" s="28" t="str">
        <f>VLOOKUP(Tabla_Gtos_Ingresos7[[#This Row],[Grupo 1]],Tabla3[],10,FALSE)</f>
        <v>I</v>
      </c>
      <c r="O559" s="28" t="str">
        <f>VLOOKUP(Tabla_Gtos_Ingresos7[[#This Row],[Grupo 1]],Tabla3[],6,FALSE)</f>
        <v>Explotación</v>
      </c>
      <c r="P559" s="28">
        <f>VLOOKUP(Tabla_Gtos_Ingresos7[[#This Row],[Grupo 1]],Tabla3[],2,FALSE)</f>
        <v>1</v>
      </c>
      <c r="Q559" s="29" t="str">
        <f>VLOOKUP(Tabla_Gtos_Ingresos7[[#This Row],[3 digitos]],PGC_Gtos_e_Ingresos[],2,FALSE)</f>
        <v xml:space="preserve"> Ventas de mercaderías</v>
      </c>
      <c r="R559" s="30" t="str">
        <f>Tabla_Gtos_Ingresos7[[#This Row],[3 digitos]]&amp;"/"&amp;Tabla_Gtos_Ingresos7[[#This Row],[Nombre cuenta]]</f>
        <v>700/ Ventas de mercaderías</v>
      </c>
      <c r="S559" s="30">
        <f>YEAR(Tabla_Gtos_Ingresos7[[#This Row],[Fecha]])</f>
        <v>2010</v>
      </c>
      <c r="T559" s="27">
        <f>MONTH(Tabla_Gtos_Ingresos7[[#This Row],[Fecha]])</f>
        <v>10</v>
      </c>
      <c r="U559" s="30">
        <f>ROUNDUP(MONTH(Tabla_Gtos_Ingresos7[[#This Row],[Fecha]])/3, 0)</f>
        <v>4</v>
      </c>
      <c r="V559" s="30">
        <f>(Tabla_Gtos_Ingresos7[[#This Row],[Factor]]*Tabla_Gtos_Ingresos7[[#This Row],[Haber]])+(Tabla_Gtos_Ingresos7[[#This Row],[Factor]]*Tabla_Gtos_Ingresos7[[#This Row],[Debe]])</f>
        <v>925</v>
      </c>
      <c r="W559" s="30">
        <f>VLOOKUP(Tabla_Gtos_Ingresos7[[#This Row],[3 digitos]],PGC_Gtos_e_Ingresos[],3,FALSE)</f>
        <v>1</v>
      </c>
    </row>
    <row r="560" spans="1:23" x14ac:dyDescent="0.2">
      <c r="A560" s="1">
        <v>3084</v>
      </c>
      <c r="B560" s="12">
        <v>40543</v>
      </c>
      <c r="C560" s="13">
        <v>60100005</v>
      </c>
      <c r="D560" s="9" t="s">
        <v>1</v>
      </c>
      <c r="E560" s="1" t="s">
        <v>226</v>
      </c>
      <c r="F560" s="11">
        <v>3456</v>
      </c>
      <c r="G560" s="11">
        <v>0</v>
      </c>
      <c r="H560" s="26" t="str">
        <f>MID(Tabla_Gtos_Ingresos7[[#This Row],[Subcuenta]],1,4)</f>
        <v>6010</v>
      </c>
      <c r="I560" s="27">
        <f>VALUE(MID(Tabla_Gtos_Ingresos7[[#This Row],[4 digitos]],1,3))</f>
        <v>601</v>
      </c>
      <c r="J560" s="27">
        <f>VALUE(MID(Tabla_Gtos_Ingresos7[[#This Row],[3 digitos]],1,2))</f>
        <v>60</v>
      </c>
      <c r="K560" s="28" t="str">
        <f>VLOOKUP(Tabla_Gtos_Ingresos7[[#This Row],[3 digitos]],PGC_Gtos_e_Ingresos[],4,FALSE)</f>
        <v>4.b</v>
      </c>
      <c r="L560" s="30" t="str">
        <f>VLOOKUP(Tabla_Gtos_Ingresos7[[#This Row],[Grupo 1]],Tabla3[],4,FALSE)</f>
        <v>4. Aprovisionamientos</v>
      </c>
      <c r="M560" s="30" t="str">
        <f>VLOOKUP(Tabla_Gtos_Ingresos7[[#This Row],[Grupo 1]],Tabla3[],5,FALSE)</f>
        <v>4.b Consumos MP y otros</v>
      </c>
      <c r="N560" s="28" t="str">
        <f>VLOOKUP(Tabla_Gtos_Ingresos7[[#This Row],[Grupo 1]],Tabla3[],10,FALSE)</f>
        <v>G</v>
      </c>
      <c r="O560" s="28" t="str">
        <f>VLOOKUP(Tabla_Gtos_Ingresos7[[#This Row],[Grupo 1]],Tabla3[],6,FALSE)</f>
        <v>Explotación</v>
      </c>
      <c r="P560" s="28">
        <f>VLOOKUP(Tabla_Gtos_Ingresos7[[#This Row],[Grupo 1]],Tabla3[],2,FALSE)</f>
        <v>4</v>
      </c>
      <c r="Q560" s="29" t="str">
        <f>VLOOKUP(Tabla_Gtos_Ingresos7[[#This Row],[3 digitos]],PGC_Gtos_e_Ingresos[],2,FALSE)</f>
        <v xml:space="preserve"> Compras de materias primas</v>
      </c>
      <c r="R560" s="30" t="str">
        <f>Tabla_Gtos_Ingresos7[[#This Row],[3 digitos]]&amp;"/"&amp;Tabla_Gtos_Ingresos7[[#This Row],[Nombre cuenta]]</f>
        <v>601/ Compras de materias primas</v>
      </c>
      <c r="S560" s="30">
        <f>YEAR(Tabla_Gtos_Ingresos7[[#This Row],[Fecha]])</f>
        <v>2010</v>
      </c>
      <c r="T560" s="27">
        <f>MONTH(Tabla_Gtos_Ingresos7[[#This Row],[Fecha]])</f>
        <v>12</v>
      </c>
      <c r="U560" s="30">
        <f>ROUNDUP(MONTH(Tabla_Gtos_Ingresos7[[#This Row],[Fecha]])/3, 0)</f>
        <v>4</v>
      </c>
      <c r="V560" s="30">
        <f>(Tabla_Gtos_Ingresos7[[#This Row],[Factor]]*Tabla_Gtos_Ingresos7[[#This Row],[Haber]])+(Tabla_Gtos_Ingresos7[[#This Row],[Factor]]*Tabla_Gtos_Ingresos7[[#This Row],[Debe]])</f>
        <v>-3456</v>
      </c>
      <c r="W560" s="30">
        <f>VLOOKUP(Tabla_Gtos_Ingresos7[[#This Row],[3 digitos]],PGC_Gtos_e_Ingresos[],3,FALSE)</f>
        <v>-1</v>
      </c>
    </row>
    <row r="561" spans="1:23" x14ac:dyDescent="0.2">
      <c r="A561" s="1">
        <v>3082</v>
      </c>
      <c r="B561" s="12">
        <v>40543</v>
      </c>
      <c r="C561" s="14">
        <v>62400044</v>
      </c>
      <c r="D561" s="1" t="s">
        <v>16</v>
      </c>
      <c r="E561" s="1" t="s">
        <v>337</v>
      </c>
      <c r="F561" s="11">
        <v>9282</v>
      </c>
      <c r="G561" s="11">
        <v>0</v>
      </c>
      <c r="H561" s="26" t="str">
        <f>MID(Tabla_Gtos_Ingresos7[[#This Row],[Subcuenta]],1,4)</f>
        <v>6240</v>
      </c>
      <c r="I561" s="27">
        <f>VALUE(MID(Tabla_Gtos_Ingresos7[[#This Row],[4 digitos]],1,3))</f>
        <v>624</v>
      </c>
      <c r="J561" s="27">
        <f>VALUE(MID(Tabla_Gtos_Ingresos7[[#This Row],[3 digitos]],1,2))</f>
        <v>62</v>
      </c>
      <c r="K561" s="28" t="str">
        <f>VLOOKUP(Tabla_Gtos_Ingresos7[[#This Row],[3 digitos]],PGC_Gtos_e_Ingresos[],4,FALSE)</f>
        <v>7.a</v>
      </c>
      <c r="L561" s="30" t="str">
        <f>VLOOKUP(Tabla_Gtos_Ingresos7[[#This Row],[Grupo 1]],Tabla3[],4,FALSE)</f>
        <v>7. Otros Gastos de Explotación</v>
      </c>
      <c r="M561" s="30" t="str">
        <f>VLOOKUP(Tabla_Gtos_Ingresos7[[#This Row],[Grupo 1]],Tabla3[],5,FALSE)</f>
        <v>7.a Servicios Exteriores</v>
      </c>
      <c r="N561" s="28" t="str">
        <f>VLOOKUP(Tabla_Gtos_Ingresos7[[#This Row],[Grupo 1]],Tabla3[],10,FALSE)</f>
        <v>G</v>
      </c>
      <c r="O561" s="28" t="str">
        <f>VLOOKUP(Tabla_Gtos_Ingresos7[[#This Row],[Grupo 1]],Tabla3[],6,FALSE)</f>
        <v>Explotación</v>
      </c>
      <c r="P561" s="28">
        <f>VLOOKUP(Tabla_Gtos_Ingresos7[[#This Row],[Grupo 1]],Tabla3[],2,FALSE)</f>
        <v>7</v>
      </c>
      <c r="Q561" s="29" t="str">
        <f>VLOOKUP(Tabla_Gtos_Ingresos7[[#This Row],[3 digitos]],PGC_Gtos_e_Ingresos[],2,FALSE)</f>
        <v xml:space="preserve"> Transportes</v>
      </c>
      <c r="R561" s="30" t="str">
        <f>Tabla_Gtos_Ingresos7[[#This Row],[3 digitos]]&amp;"/"&amp;Tabla_Gtos_Ingresos7[[#This Row],[Nombre cuenta]]</f>
        <v>624/ Transportes</v>
      </c>
      <c r="S561" s="30">
        <f>YEAR(Tabla_Gtos_Ingresos7[[#This Row],[Fecha]])</f>
        <v>2010</v>
      </c>
      <c r="T561" s="27">
        <f>MONTH(Tabla_Gtos_Ingresos7[[#This Row],[Fecha]])</f>
        <v>12</v>
      </c>
      <c r="U561" s="30">
        <f>ROUNDUP(MONTH(Tabla_Gtos_Ingresos7[[#This Row],[Fecha]])/3, 0)</f>
        <v>4</v>
      </c>
      <c r="V561" s="30">
        <f>(Tabla_Gtos_Ingresos7[[#This Row],[Factor]]*Tabla_Gtos_Ingresos7[[#This Row],[Haber]])+(Tabla_Gtos_Ingresos7[[#This Row],[Factor]]*Tabla_Gtos_Ingresos7[[#This Row],[Debe]])</f>
        <v>-9282</v>
      </c>
      <c r="W561" s="30">
        <f>VLOOKUP(Tabla_Gtos_Ingresos7[[#This Row],[3 digitos]],PGC_Gtos_e_Ingresos[],3,FALSE)</f>
        <v>-1</v>
      </c>
    </row>
    <row r="562" spans="1:23" x14ac:dyDescent="0.2">
      <c r="A562" s="1">
        <v>3091</v>
      </c>
      <c r="B562" s="12">
        <v>40543</v>
      </c>
      <c r="C562" s="14">
        <v>64000013</v>
      </c>
      <c r="D562" s="1" t="s">
        <v>465</v>
      </c>
      <c r="E562" s="1" t="s">
        <v>478</v>
      </c>
      <c r="F562" s="11">
        <v>1603.66</v>
      </c>
      <c r="G562" s="11">
        <v>0</v>
      </c>
      <c r="H562" s="26" t="str">
        <f>MID(Tabla_Gtos_Ingresos7[[#This Row],[Subcuenta]],1,4)</f>
        <v>6400</v>
      </c>
      <c r="I562" s="27">
        <f>VALUE(MID(Tabla_Gtos_Ingresos7[[#This Row],[4 digitos]],1,3))</f>
        <v>640</v>
      </c>
      <c r="J562" s="27">
        <f>VALUE(MID(Tabla_Gtos_Ingresos7[[#This Row],[3 digitos]],1,2))</f>
        <v>64</v>
      </c>
      <c r="K562" s="28" t="str">
        <f>VLOOKUP(Tabla_Gtos_Ingresos7[[#This Row],[3 digitos]],PGC_Gtos_e_Ingresos[],4,FALSE)</f>
        <v>6.a</v>
      </c>
      <c r="L562" s="30" t="str">
        <f>VLOOKUP(Tabla_Gtos_Ingresos7[[#This Row],[Grupo 1]],Tabla3[],4,FALSE)</f>
        <v>6. Gtos de Personal</v>
      </c>
      <c r="M562" s="30" t="str">
        <f>VLOOKUP(Tabla_Gtos_Ingresos7[[#This Row],[Grupo 1]],Tabla3[],5,FALSE)</f>
        <v>6.a Sueldos y Salarios</v>
      </c>
      <c r="N562" s="28" t="str">
        <f>VLOOKUP(Tabla_Gtos_Ingresos7[[#This Row],[Grupo 1]],Tabla3[],10,FALSE)</f>
        <v>G</v>
      </c>
      <c r="O562" s="28" t="str">
        <f>VLOOKUP(Tabla_Gtos_Ingresos7[[#This Row],[Grupo 1]],Tabla3[],6,FALSE)</f>
        <v>Explotación</v>
      </c>
      <c r="P562" s="28">
        <f>VLOOKUP(Tabla_Gtos_Ingresos7[[#This Row],[Grupo 1]],Tabla3[],2,FALSE)</f>
        <v>6</v>
      </c>
      <c r="Q562" s="29" t="str">
        <f>VLOOKUP(Tabla_Gtos_Ingresos7[[#This Row],[3 digitos]],PGC_Gtos_e_Ingresos[],2,FALSE)</f>
        <v xml:space="preserve"> Sueldos y salarios</v>
      </c>
      <c r="R562" s="30" t="str">
        <f>Tabla_Gtos_Ingresos7[[#This Row],[3 digitos]]&amp;"/"&amp;Tabla_Gtos_Ingresos7[[#This Row],[Nombre cuenta]]</f>
        <v>640/ Sueldos y salarios</v>
      </c>
      <c r="S562" s="30">
        <f>YEAR(Tabla_Gtos_Ingresos7[[#This Row],[Fecha]])</f>
        <v>2010</v>
      </c>
      <c r="T562" s="27">
        <f>MONTH(Tabla_Gtos_Ingresos7[[#This Row],[Fecha]])</f>
        <v>12</v>
      </c>
      <c r="U562" s="30">
        <f>ROUNDUP(MONTH(Tabla_Gtos_Ingresos7[[#This Row],[Fecha]])/3, 0)</f>
        <v>4</v>
      </c>
      <c r="V562" s="30">
        <f>(Tabla_Gtos_Ingresos7[[#This Row],[Factor]]*Tabla_Gtos_Ingresos7[[#This Row],[Haber]])+(Tabla_Gtos_Ingresos7[[#This Row],[Factor]]*Tabla_Gtos_Ingresos7[[#This Row],[Debe]])</f>
        <v>-1603.66</v>
      </c>
      <c r="W562" s="30">
        <f>VLOOKUP(Tabla_Gtos_Ingresos7[[#This Row],[3 digitos]],PGC_Gtos_e_Ingresos[],3,FALSE)</f>
        <v>-1</v>
      </c>
    </row>
    <row r="563" spans="1:23" x14ac:dyDescent="0.2">
      <c r="A563" s="1">
        <v>3090</v>
      </c>
      <c r="B563" s="12">
        <v>40543</v>
      </c>
      <c r="C563" s="14">
        <v>64000018</v>
      </c>
      <c r="D563" s="1" t="s">
        <v>392</v>
      </c>
      <c r="E563" s="1" t="s">
        <v>24</v>
      </c>
      <c r="F563" s="11">
        <v>1588.93</v>
      </c>
      <c r="G563" s="11">
        <v>0</v>
      </c>
      <c r="H563" s="26" t="str">
        <f>MID(Tabla_Gtos_Ingresos7[[#This Row],[Subcuenta]],1,4)</f>
        <v>6400</v>
      </c>
      <c r="I563" s="27">
        <f>VALUE(MID(Tabla_Gtos_Ingresos7[[#This Row],[4 digitos]],1,3))</f>
        <v>640</v>
      </c>
      <c r="J563" s="27">
        <f>VALUE(MID(Tabla_Gtos_Ingresos7[[#This Row],[3 digitos]],1,2))</f>
        <v>64</v>
      </c>
      <c r="K563" s="28" t="str">
        <f>VLOOKUP(Tabla_Gtos_Ingresos7[[#This Row],[3 digitos]],PGC_Gtos_e_Ingresos[],4,FALSE)</f>
        <v>6.a</v>
      </c>
      <c r="L563" s="30" t="str">
        <f>VLOOKUP(Tabla_Gtos_Ingresos7[[#This Row],[Grupo 1]],Tabla3[],4,FALSE)</f>
        <v>6. Gtos de Personal</v>
      </c>
      <c r="M563" s="30" t="str">
        <f>VLOOKUP(Tabla_Gtos_Ingresos7[[#This Row],[Grupo 1]],Tabla3[],5,FALSE)</f>
        <v>6.a Sueldos y Salarios</v>
      </c>
      <c r="N563" s="28" t="str">
        <f>VLOOKUP(Tabla_Gtos_Ingresos7[[#This Row],[Grupo 1]],Tabla3[],10,FALSE)</f>
        <v>G</v>
      </c>
      <c r="O563" s="28" t="str">
        <f>VLOOKUP(Tabla_Gtos_Ingresos7[[#This Row],[Grupo 1]],Tabla3[],6,FALSE)</f>
        <v>Explotación</v>
      </c>
      <c r="P563" s="28">
        <f>VLOOKUP(Tabla_Gtos_Ingresos7[[#This Row],[Grupo 1]],Tabla3[],2,FALSE)</f>
        <v>6</v>
      </c>
      <c r="Q563" s="29" t="str">
        <f>VLOOKUP(Tabla_Gtos_Ingresos7[[#This Row],[3 digitos]],PGC_Gtos_e_Ingresos[],2,FALSE)</f>
        <v xml:space="preserve"> Sueldos y salarios</v>
      </c>
      <c r="R563" s="30" t="str">
        <f>Tabla_Gtos_Ingresos7[[#This Row],[3 digitos]]&amp;"/"&amp;Tabla_Gtos_Ingresos7[[#This Row],[Nombre cuenta]]</f>
        <v>640/ Sueldos y salarios</v>
      </c>
      <c r="S563" s="30">
        <f>YEAR(Tabla_Gtos_Ingresos7[[#This Row],[Fecha]])</f>
        <v>2010</v>
      </c>
      <c r="T563" s="27">
        <f>MONTH(Tabla_Gtos_Ingresos7[[#This Row],[Fecha]])</f>
        <v>12</v>
      </c>
      <c r="U563" s="30">
        <f>ROUNDUP(MONTH(Tabla_Gtos_Ingresos7[[#This Row],[Fecha]])/3, 0)</f>
        <v>4</v>
      </c>
      <c r="V563" s="30">
        <f>(Tabla_Gtos_Ingresos7[[#This Row],[Factor]]*Tabla_Gtos_Ingresos7[[#This Row],[Haber]])+(Tabla_Gtos_Ingresos7[[#This Row],[Factor]]*Tabla_Gtos_Ingresos7[[#This Row],[Debe]])</f>
        <v>-1588.93</v>
      </c>
      <c r="W563" s="30">
        <f>VLOOKUP(Tabla_Gtos_Ingresos7[[#This Row],[3 digitos]],PGC_Gtos_e_Ingresos[],3,FALSE)</f>
        <v>-1</v>
      </c>
    </row>
    <row r="564" spans="1:23" x14ac:dyDescent="0.2">
      <c r="A564" s="1">
        <v>3094</v>
      </c>
      <c r="B564" s="12">
        <v>40543</v>
      </c>
      <c r="C564" s="14">
        <v>64000022</v>
      </c>
      <c r="D564" s="2" t="s">
        <v>571</v>
      </c>
      <c r="E564" s="1" t="s">
        <v>673</v>
      </c>
      <c r="F564" s="11">
        <v>894.92</v>
      </c>
      <c r="G564" s="11">
        <v>0</v>
      </c>
      <c r="H564" s="26" t="str">
        <f>MID(Tabla_Gtos_Ingresos7[[#This Row],[Subcuenta]],1,4)</f>
        <v>6400</v>
      </c>
      <c r="I564" s="27">
        <f>VALUE(MID(Tabla_Gtos_Ingresos7[[#This Row],[4 digitos]],1,3))</f>
        <v>640</v>
      </c>
      <c r="J564" s="27">
        <f>VALUE(MID(Tabla_Gtos_Ingresos7[[#This Row],[3 digitos]],1,2))</f>
        <v>64</v>
      </c>
      <c r="K564" s="28" t="str">
        <f>VLOOKUP(Tabla_Gtos_Ingresos7[[#This Row],[3 digitos]],PGC_Gtos_e_Ingresos[],4,FALSE)</f>
        <v>6.a</v>
      </c>
      <c r="L564" s="30" t="str">
        <f>VLOOKUP(Tabla_Gtos_Ingresos7[[#This Row],[Grupo 1]],Tabla3[],4,FALSE)</f>
        <v>6. Gtos de Personal</v>
      </c>
      <c r="M564" s="30" t="str">
        <f>VLOOKUP(Tabla_Gtos_Ingresos7[[#This Row],[Grupo 1]],Tabla3[],5,FALSE)</f>
        <v>6.a Sueldos y Salarios</v>
      </c>
      <c r="N564" s="28" t="str">
        <f>VLOOKUP(Tabla_Gtos_Ingresos7[[#This Row],[Grupo 1]],Tabla3[],10,FALSE)</f>
        <v>G</v>
      </c>
      <c r="O564" s="28" t="str">
        <f>VLOOKUP(Tabla_Gtos_Ingresos7[[#This Row],[Grupo 1]],Tabla3[],6,FALSE)</f>
        <v>Explotación</v>
      </c>
      <c r="P564" s="28">
        <f>VLOOKUP(Tabla_Gtos_Ingresos7[[#This Row],[Grupo 1]],Tabla3[],2,FALSE)</f>
        <v>6</v>
      </c>
      <c r="Q564" s="29" t="str">
        <f>VLOOKUP(Tabla_Gtos_Ingresos7[[#This Row],[3 digitos]],PGC_Gtos_e_Ingresos[],2,FALSE)</f>
        <v xml:space="preserve"> Sueldos y salarios</v>
      </c>
      <c r="R564" s="30" t="str">
        <f>Tabla_Gtos_Ingresos7[[#This Row],[3 digitos]]&amp;"/"&amp;Tabla_Gtos_Ingresos7[[#This Row],[Nombre cuenta]]</f>
        <v>640/ Sueldos y salarios</v>
      </c>
      <c r="S564" s="30">
        <f>YEAR(Tabla_Gtos_Ingresos7[[#This Row],[Fecha]])</f>
        <v>2010</v>
      </c>
      <c r="T564" s="27">
        <f>MONTH(Tabla_Gtos_Ingresos7[[#This Row],[Fecha]])</f>
        <v>12</v>
      </c>
      <c r="U564" s="30">
        <f>ROUNDUP(MONTH(Tabla_Gtos_Ingresos7[[#This Row],[Fecha]])/3, 0)</f>
        <v>4</v>
      </c>
      <c r="V564" s="30">
        <f>(Tabla_Gtos_Ingresos7[[#This Row],[Factor]]*Tabla_Gtos_Ingresos7[[#This Row],[Haber]])+(Tabla_Gtos_Ingresos7[[#This Row],[Factor]]*Tabla_Gtos_Ingresos7[[#This Row],[Debe]])</f>
        <v>-894.92</v>
      </c>
      <c r="W564" s="30">
        <f>VLOOKUP(Tabla_Gtos_Ingresos7[[#This Row],[3 digitos]],PGC_Gtos_e_Ingresos[],3,FALSE)</f>
        <v>-1</v>
      </c>
    </row>
    <row r="565" spans="1:23" x14ac:dyDescent="0.2">
      <c r="A565" s="1">
        <v>3095</v>
      </c>
      <c r="B565" s="12">
        <v>40543</v>
      </c>
      <c r="C565" s="14">
        <v>64000023</v>
      </c>
      <c r="D565" s="2" t="s">
        <v>571</v>
      </c>
      <c r="E565" s="1" t="s">
        <v>674</v>
      </c>
      <c r="F565" s="11">
        <v>1066.45</v>
      </c>
      <c r="G565" s="11">
        <v>0</v>
      </c>
      <c r="H565" s="26" t="str">
        <f>MID(Tabla_Gtos_Ingresos7[[#This Row],[Subcuenta]],1,4)</f>
        <v>6400</v>
      </c>
      <c r="I565" s="27">
        <f>VALUE(MID(Tabla_Gtos_Ingresos7[[#This Row],[4 digitos]],1,3))</f>
        <v>640</v>
      </c>
      <c r="J565" s="27">
        <f>VALUE(MID(Tabla_Gtos_Ingresos7[[#This Row],[3 digitos]],1,2))</f>
        <v>64</v>
      </c>
      <c r="K565" s="28" t="str">
        <f>VLOOKUP(Tabla_Gtos_Ingresos7[[#This Row],[3 digitos]],PGC_Gtos_e_Ingresos[],4,FALSE)</f>
        <v>6.a</v>
      </c>
      <c r="L565" s="30" t="str">
        <f>VLOOKUP(Tabla_Gtos_Ingresos7[[#This Row],[Grupo 1]],Tabla3[],4,FALSE)</f>
        <v>6. Gtos de Personal</v>
      </c>
      <c r="M565" s="30" t="str">
        <f>VLOOKUP(Tabla_Gtos_Ingresos7[[#This Row],[Grupo 1]],Tabla3[],5,FALSE)</f>
        <v>6.a Sueldos y Salarios</v>
      </c>
      <c r="N565" s="28" t="str">
        <f>VLOOKUP(Tabla_Gtos_Ingresos7[[#This Row],[Grupo 1]],Tabla3[],10,FALSE)</f>
        <v>G</v>
      </c>
      <c r="O565" s="28" t="str">
        <f>VLOOKUP(Tabla_Gtos_Ingresos7[[#This Row],[Grupo 1]],Tabla3[],6,FALSE)</f>
        <v>Explotación</v>
      </c>
      <c r="P565" s="28">
        <f>VLOOKUP(Tabla_Gtos_Ingresos7[[#This Row],[Grupo 1]],Tabla3[],2,FALSE)</f>
        <v>6</v>
      </c>
      <c r="Q565" s="29" t="str">
        <f>VLOOKUP(Tabla_Gtos_Ingresos7[[#This Row],[3 digitos]],PGC_Gtos_e_Ingresos[],2,FALSE)</f>
        <v xml:space="preserve"> Sueldos y salarios</v>
      </c>
      <c r="R565" s="30" t="str">
        <f>Tabla_Gtos_Ingresos7[[#This Row],[3 digitos]]&amp;"/"&amp;Tabla_Gtos_Ingresos7[[#This Row],[Nombre cuenta]]</f>
        <v>640/ Sueldos y salarios</v>
      </c>
      <c r="S565" s="30">
        <f>YEAR(Tabla_Gtos_Ingresos7[[#This Row],[Fecha]])</f>
        <v>2010</v>
      </c>
      <c r="T565" s="27">
        <f>MONTH(Tabla_Gtos_Ingresos7[[#This Row],[Fecha]])</f>
        <v>12</v>
      </c>
      <c r="U565" s="30">
        <f>ROUNDUP(MONTH(Tabla_Gtos_Ingresos7[[#This Row],[Fecha]])/3, 0)</f>
        <v>4</v>
      </c>
      <c r="V565" s="30">
        <f>(Tabla_Gtos_Ingresos7[[#This Row],[Factor]]*Tabla_Gtos_Ingresos7[[#This Row],[Haber]])+(Tabla_Gtos_Ingresos7[[#This Row],[Factor]]*Tabla_Gtos_Ingresos7[[#This Row],[Debe]])</f>
        <v>-1066.45</v>
      </c>
      <c r="W565" s="30">
        <f>VLOOKUP(Tabla_Gtos_Ingresos7[[#This Row],[3 digitos]],PGC_Gtos_e_Ingresos[],3,FALSE)</f>
        <v>-1</v>
      </c>
    </row>
    <row r="566" spans="1:23" x14ac:dyDescent="0.2">
      <c r="A566" s="1">
        <v>3088</v>
      </c>
      <c r="B566" s="12">
        <v>40543</v>
      </c>
      <c r="C566" s="14">
        <v>64000023</v>
      </c>
      <c r="D566" s="1" t="s">
        <v>481</v>
      </c>
      <c r="E566" s="1" t="s">
        <v>493</v>
      </c>
      <c r="F566" s="11">
        <v>1210.99</v>
      </c>
      <c r="G566" s="11">
        <v>0</v>
      </c>
      <c r="H566" s="26" t="str">
        <f>MID(Tabla_Gtos_Ingresos7[[#This Row],[Subcuenta]],1,4)</f>
        <v>6400</v>
      </c>
      <c r="I566" s="27">
        <f>VALUE(MID(Tabla_Gtos_Ingresos7[[#This Row],[4 digitos]],1,3))</f>
        <v>640</v>
      </c>
      <c r="J566" s="27">
        <f>VALUE(MID(Tabla_Gtos_Ingresos7[[#This Row],[3 digitos]],1,2))</f>
        <v>64</v>
      </c>
      <c r="K566" s="28" t="str">
        <f>VLOOKUP(Tabla_Gtos_Ingresos7[[#This Row],[3 digitos]],PGC_Gtos_e_Ingresos[],4,FALSE)</f>
        <v>6.a</v>
      </c>
      <c r="L566" s="30" t="str">
        <f>VLOOKUP(Tabla_Gtos_Ingresos7[[#This Row],[Grupo 1]],Tabla3[],4,FALSE)</f>
        <v>6. Gtos de Personal</v>
      </c>
      <c r="M566" s="30" t="str">
        <f>VLOOKUP(Tabla_Gtos_Ingresos7[[#This Row],[Grupo 1]],Tabla3[],5,FALSE)</f>
        <v>6.a Sueldos y Salarios</v>
      </c>
      <c r="N566" s="28" t="str">
        <f>VLOOKUP(Tabla_Gtos_Ingresos7[[#This Row],[Grupo 1]],Tabla3[],10,FALSE)</f>
        <v>G</v>
      </c>
      <c r="O566" s="28" t="str">
        <f>VLOOKUP(Tabla_Gtos_Ingresos7[[#This Row],[Grupo 1]],Tabla3[],6,FALSE)</f>
        <v>Explotación</v>
      </c>
      <c r="P566" s="28">
        <f>VLOOKUP(Tabla_Gtos_Ingresos7[[#This Row],[Grupo 1]],Tabla3[],2,FALSE)</f>
        <v>6</v>
      </c>
      <c r="Q566" s="29" t="str">
        <f>VLOOKUP(Tabla_Gtos_Ingresos7[[#This Row],[3 digitos]],PGC_Gtos_e_Ingresos[],2,FALSE)</f>
        <v xml:space="preserve"> Sueldos y salarios</v>
      </c>
      <c r="R566" s="30" t="str">
        <f>Tabla_Gtos_Ingresos7[[#This Row],[3 digitos]]&amp;"/"&amp;Tabla_Gtos_Ingresos7[[#This Row],[Nombre cuenta]]</f>
        <v>640/ Sueldos y salarios</v>
      </c>
      <c r="S566" s="30">
        <f>YEAR(Tabla_Gtos_Ingresos7[[#This Row],[Fecha]])</f>
        <v>2010</v>
      </c>
      <c r="T566" s="27">
        <f>MONTH(Tabla_Gtos_Ingresos7[[#This Row],[Fecha]])</f>
        <v>12</v>
      </c>
      <c r="U566" s="30">
        <f>ROUNDUP(MONTH(Tabla_Gtos_Ingresos7[[#This Row],[Fecha]])/3, 0)</f>
        <v>4</v>
      </c>
      <c r="V566" s="30">
        <f>(Tabla_Gtos_Ingresos7[[#This Row],[Factor]]*Tabla_Gtos_Ingresos7[[#This Row],[Haber]])+(Tabla_Gtos_Ingresos7[[#This Row],[Factor]]*Tabla_Gtos_Ingresos7[[#This Row],[Debe]])</f>
        <v>-1210.99</v>
      </c>
      <c r="W566" s="30">
        <f>VLOOKUP(Tabla_Gtos_Ingresos7[[#This Row],[3 digitos]],PGC_Gtos_e_Ingresos[],3,FALSE)</f>
        <v>-1</v>
      </c>
    </row>
    <row r="567" spans="1:23" x14ac:dyDescent="0.2">
      <c r="A567" s="1">
        <v>3089</v>
      </c>
      <c r="B567" s="12">
        <v>40543</v>
      </c>
      <c r="C567" s="14">
        <v>64000024</v>
      </c>
      <c r="D567" s="1" t="s">
        <v>481</v>
      </c>
      <c r="E567" s="1" t="s">
        <v>494</v>
      </c>
      <c r="F567" s="11">
        <v>1066.45</v>
      </c>
      <c r="G567" s="11">
        <v>0</v>
      </c>
      <c r="H567" s="26" t="str">
        <f>MID(Tabla_Gtos_Ingresos7[[#This Row],[Subcuenta]],1,4)</f>
        <v>6400</v>
      </c>
      <c r="I567" s="27">
        <f>VALUE(MID(Tabla_Gtos_Ingresos7[[#This Row],[4 digitos]],1,3))</f>
        <v>640</v>
      </c>
      <c r="J567" s="27">
        <f>VALUE(MID(Tabla_Gtos_Ingresos7[[#This Row],[3 digitos]],1,2))</f>
        <v>64</v>
      </c>
      <c r="K567" s="28" t="str">
        <f>VLOOKUP(Tabla_Gtos_Ingresos7[[#This Row],[3 digitos]],PGC_Gtos_e_Ingresos[],4,FALSE)</f>
        <v>6.a</v>
      </c>
      <c r="L567" s="30" t="str">
        <f>VLOOKUP(Tabla_Gtos_Ingresos7[[#This Row],[Grupo 1]],Tabla3[],4,FALSE)</f>
        <v>6. Gtos de Personal</v>
      </c>
      <c r="M567" s="30" t="str">
        <f>VLOOKUP(Tabla_Gtos_Ingresos7[[#This Row],[Grupo 1]],Tabla3[],5,FALSE)</f>
        <v>6.a Sueldos y Salarios</v>
      </c>
      <c r="N567" s="28" t="str">
        <f>VLOOKUP(Tabla_Gtos_Ingresos7[[#This Row],[Grupo 1]],Tabla3[],10,FALSE)</f>
        <v>G</v>
      </c>
      <c r="O567" s="28" t="str">
        <f>VLOOKUP(Tabla_Gtos_Ingresos7[[#This Row],[Grupo 1]],Tabla3[],6,FALSE)</f>
        <v>Explotación</v>
      </c>
      <c r="P567" s="28">
        <f>VLOOKUP(Tabla_Gtos_Ingresos7[[#This Row],[Grupo 1]],Tabla3[],2,FALSE)</f>
        <v>6</v>
      </c>
      <c r="Q567" s="29" t="str">
        <f>VLOOKUP(Tabla_Gtos_Ingresos7[[#This Row],[3 digitos]],PGC_Gtos_e_Ingresos[],2,FALSE)</f>
        <v xml:space="preserve"> Sueldos y salarios</v>
      </c>
      <c r="R567" s="30" t="str">
        <f>Tabla_Gtos_Ingresos7[[#This Row],[3 digitos]]&amp;"/"&amp;Tabla_Gtos_Ingresos7[[#This Row],[Nombre cuenta]]</f>
        <v>640/ Sueldos y salarios</v>
      </c>
      <c r="S567" s="30">
        <f>YEAR(Tabla_Gtos_Ingresos7[[#This Row],[Fecha]])</f>
        <v>2010</v>
      </c>
      <c r="T567" s="27">
        <f>MONTH(Tabla_Gtos_Ingresos7[[#This Row],[Fecha]])</f>
        <v>12</v>
      </c>
      <c r="U567" s="30">
        <f>ROUNDUP(MONTH(Tabla_Gtos_Ingresos7[[#This Row],[Fecha]])/3, 0)</f>
        <v>4</v>
      </c>
      <c r="V567" s="30">
        <f>(Tabla_Gtos_Ingresos7[[#This Row],[Factor]]*Tabla_Gtos_Ingresos7[[#This Row],[Haber]])+(Tabla_Gtos_Ingresos7[[#This Row],[Factor]]*Tabla_Gtos_Ingresos7[[#This Row],[Debe]])</f>
        <v>-1066.45</v>
      </c>
      <c r="W567" s="30">
        <f>VLOOKUP(Tabla_Gtos_Ingresos7[[#This Row],[3 digitos]],PGC_Gtos_e_Ingresos[],3,FALSE)</f>
        <v>-1</v>
      </c>
    </row>
    <row r="568" spans="1:23" x14ac:dyDescent="0.2">
      <c r="A568" s="1">
        <v>3092</v>
      </c>
      <c r="B568" s="12">
        <v>40543</v>
      </c>
      <c r="C568" s="14">
        <v>64000021</v>
      </c>
      <c r="D568" s="2" t="s">
        <v>534</v>
      </c>
      <c r="E568" s="2" t="s">
        <v>536</v>
      </c>
      <c r="F568" s="11">
        <v>1125.32</v>
      </c>
      <c r="G568" s="11">
        <v>0</v>
      </c>
      <c r="H568" s="26" t="str">
        <f>MID(Tabla_Gtos_Ingresos7[[#This Row],[Subcuenta]],1,4)</f>
        <v>6400</v>
      </c>
      <c r="I568" s="27">
        <f>VALUE(MID(Tabla_Gtos_Ingresos7[[#This Row],[4 digitos]],1,3))</f>
        <v>640</v>
      </c>
      <c r="J568" s="27">
        <f>VALUE(MID(Tabla_Gtos_Ingresos7[[#This Row],[3 digitos]],1,2))</f>
        <v>64</v>
      </c>
      <c r="K568" s="28" t="str">
        <f>VLOOKUP(Tabla_Gtos_Ingresos7[[#This Row],[3 digitos]],PGC_Gtos_e_Ingresos[],4,FALSE)</f>
        <v>6.a</v>
      </c>
      <c r="L568" s="30" t="str">
        <f>VLOOKUP(Tabla_Gtos_Ingresos7[[#This Row],[Grupo 1]],Tabla3[],4,FALSE)</f>
        <v>6. Gtos de Personal</v>
      </c>
      <c r="M568" s="30" t="str">
        <f>VLOOKUP(Tabla_Gtos_Ingresos7[[#This Row],[Grupo 1]],Tabla3[],5,FALSE)</f>
        <v>6.a Sueldos y Salarios</v>
      </c>
      <c r="N568" s="28" t="str">
        <f>VLOOKUP(Tabla_Gtos_Ingresos7[[#This Row],[Grupo 1]],Tabla3[],10,FALSE)</f>
        <v>G</v>
      </c>
      <c r="O568" s="28" t="str">
        <f>VLOOKUP(Tabla_Gtos_Ingresos7[[#This Row],[Grupo 1]],Tabla3[],6,FALSE)</f>
        <v>Explotación</v>
      </c>
      <c r="P568" s="28">
        <f>VLOOKUP(Tabla_Gtos_Ingresos7[[#This Row],[Grupo 1]],Tabla3[],2,FALSE)</f>
        <v>6</v>
      </c>
      <c r="Q568" s="29" t="str">
        <f>VLOOKUP(Tabla_Gtos_Ingresos7[[#This Row],[3 digitos]],PGC_Gtos_e_Ingresos[],2,FALSE)</f>
        <v xml:space="preserve"> Sueldos y salarios</v>
      </c>
      <c r="R568" s="30" t="str">
        <f>Tabla_Gtos_Ingresos7[[#This Row],[3 digitos]]&amp;"/"&amp;Tabla_Gtos_Ingresos7[[#This Row],[Nombre cuenta]]</f>
        <v>640/ Sueldos y salarios</v>
      </c>
      <c r="S568" s="30">
        <f>YEAR(Tabla_Gtos_Ingresos7[[#This Row],[Fecha]])</f>
        <v>2010</v>
      </c>
      <c r="T568" s="27">
        <f>MONTH(Tabla_Gtos_Ingresos7[[#This Row],[Fecha]])</f>
        <v>12</v>
      </c>
      <c r="U568" s="30">
        <f>ROUNDUP(MONTH(Tabla_Gtos_Ingresos7[[#This Row],[Fecha]])/3, 0)</f>
        <v>4</v>
      </c>
      <c r="V568" s="30">
        <f>(Tabla_Gtos_Ingresos7[[#This Row],[Factor]]*Tabla_Gtos_Ingresos7[[#This Row],[Haber]])+(Tabla_Gtos_Ingresos7[[#This Row],[Factor]]*Tabla_Gtos_Ingresos7[[#This Row],[Debe]])</f>
        <v>-1125.32</v>
      </c>
      <c r="W568" s="30">
        <f>VLOOKUP(Tabla_Gtos_Ingresos7[[#This Row],[3 digitos]],PGC_Gtos_e_Ingresos[],3,FALSE)</f>
        <v>-1</v>
      </c>
    </row>
    <row r="569" spans="1:23" x14ac:dyDescent="0.2">
      <c r="A569" s="1">
        <v>3093</v>
      </c>
      <c r="B569" s="12">
        <v>40543</v>
      </c>
      <c r="C569" s="14">
        <v>64000022</v>
      </c>
      <c r="D569" s="2" t="s">
        <v>534</v>
      </c>
      <c r="E569" s="2" t="s">
        <v>537</v>
      </c>
      <c r="F569" s="11">
        <v>780.9</v>
      </c>
      <c r="G569" s="11">
        <v>0</v>
      </c>
      <c r="H569" s="26" t="str">
        <f>MID(Tabla_Gtos_Ingresos7[[#This Row],[Subcuenta]],1,4)</f>
        <v>6400</v>
      </c>
      <c r="I569" s="27">
        <f>VALUE(MID(Tabla_Gtos_Ingresos7[[#This Row],[4 digitos]],1,3))</f>
        <v>640</v>
      </c>
      <c r="J569" s="27">
        <f>VALUE(MID(Tabla_Gtos_Ingresos7[[#This Row],[3 digitos]],1,2))</f>
        <v>64</v>
      </c>
      <c r="K569" s="28" t="str">
        <f>VLOOKUP(Tabla_Gtos_Ingresos7[[#This Row],[3 digitos]],PGC_Gtos_e_Ingresos[],4,FALSE)</f>
        <v>6.a</v>
      </c>
      <c r="L569" s="30" t="str">
        <f>VLOOKUP(Tabla_Gtos_Ingresos7[[#This Row],[Grupo 1]],Tabla3[],4,FALSE)</f>
        <v>6. Gtos de Personal</v>
      </c>
      <c r="M569" s="30" t="str">
        <f>VLOOKUP(Tabla_Gtos_Ingresos7[[#This Row],[Grupo 1]],Tabla3[],5,FALSE)</f>
        <v>6.a Sueldos y Salarios</v>
      </c>
      <c r="N569" s="28" t="str">
        <f>VLOOKUP(Tabla_Gtos_Ingresos7[[#This Row],[Grupo 1]],Tabla3[],10,FALSE)</f>
        <v>G</v>
      </c>
      <c r="O569" s="28" t="str">
        <f>VLOOKUP(Tabla_Gtos_Ingresos7[[#This Row],[Grupo 1]],Tabla3[],6,FALSE)</f>
        <v>Explotación</v>
      </c>
      <c r="P569" s="28">
        <f>VLOOKUP(Tabla_Gtos_Ingresos7[[#This Row],[Grupo 1]],Tabla3[],2,FALSE)</f>
        <v>6</v>
      </c>
      <c r="Q569" s="29" t="str">
        <f>VLOOKUP(Tabla_Gtos_Ingresos7[[#This Row],[3 digitos]],PGC_Gtos_e_Ingresos[],2,FALSE)</f>
        <v xml:space="preserve"> Sueldos y salarios</v>
      </c>
      <c r="R569" s="30" t="str">
        <f>Tabla_Gtos_Ingresos7[[#This Row],[3 digitos]]&amp;"/"&amp;Tabla_Gtos_Ingresos7[[#This Row],[Nombre cuenta]]</f>
        <v>640/ Sueldos y salarios</v>
      </c>
      <c r="S569" s="30">
        <f>YEAR(Tabla_Gtos_Ingresos7[[#This Row],[Fecha]])</f>
        <v>2010</v>
      </c>
      <c r="T569" s="27">
        <f>MONTH(Tabla_Gtos_Ingresos7[[#This Row],[Fecha]])</f>
        <v>12</v>
      </c>
      <c r="U569" s="30">
        <f>ROUNDUP(MONTH(Tabla_Gtos_Ingresos7[[#This Row],[Fecha]])/3, 0)</f>
        <v>4</v>
      </c>
      <c r="V569" s="30">
        <f>(Tabla_Gtos_Ingresos7[[#This Row],[Factor]]*Tabla_Gtos_Ingresos7[[#This Row],[Haber]])+(Tabla_Gtos_Ingresos7[[#This Row],[Factor]]*Tabla_Gtos_Ingresos7[[#This Row],[Debe]])</f>
        <v>-780.9</v>
      </c>
      <c r="W569" s="30">
        <f>VLOOKUP(Tabla_Gtos_Ingresos7[[#This Row],[3 digitos]],PGC_Gtos_e_Ingresos[],3,FALSE)</f>
        <v>-1</v>
      </c>
    </row>
    <row r="570" spans="1:23" x14ac:dyDescent="0.2">
      <c r="A570" s="1">
        <v>3155</v>
      </c>
      <c r="B570" s="12">
        <v>40543</v>
      </c>
      <c r="C570" s="14">
        <v>68100000</v>
      </c>
      <c r="D570" s="1" t="s">
        <v>28</v>
      </c>
      <c r="E570" s="1" t="s">
        <v>29</v>
      </c>
      <c r="F570" s="11">
        <v>254.43</v>
      </c>
      <c r="G570" s="11">
        <v>0</v>
      </c>
      <c r="H570" s="26" t="str">
        <f>MID(Tabla_Gtos_Ingresos7[[#This Row],[Subcuenta]],1,4)</f>
        <v>6810</v>
      </c>
      <c r="I570" s="27">
        <f>VALUE(MID(Tabla_Gtos_Ingresos7[[#This Row],[4 digitos]],1,3))</f>
        <v>681</v>
      </c>
      <c r="J570" s="27">
        <f>VALUE(MID(Tabla_Gtos_Ingresos7[[#This Row],[3 digitos]],1,2))</f>
        <v>68</v>
      </c>
      <c r="K570" s="28" t="str">
        <f>VLOOKUP(Tabla_Gtos_Ingresos7[[#This Row],[3 digitos]],PGC_Gtos_e_Ingresos[],4,FALSE)</f>
        <v>8.</v>
      </c>
      <c r="L570" s="30" t="str">
        <f>VLOOKUP(Tabla_Gtos_Ingresos7[[#This Row],[Grupo 1]],Tabla3[],4,FALSE)</f>
        <v>8. Amortización del Inmovilizado</v>
      </c>
      <c r="M570" s="30" t="str">
        <f>VLOOKUP(Tabla_Gtos_Ingresos7[[#This Row],[Grupo 1]],Tabla3[],5,FALSE)</f>
        <v>8. Amortización del Inmovilizado</v>
      </c>
      <c r="N570" s="28" t="str">
        <f>VLOOKUP(Tabla_Gtos_Ingresos7[[#This Row],[Grupo 1]],Tabla3[],10,FALSE)</f>
        <v>G</v>
      </c>
      <c r="O570" s="28" t="str">
        <f>VLOOKUP(Tabla_Gtos_Ingresos7[[#This Row],[Grupo 1]],Tabla3[],6,FALSE)</f>
        <v>Explotación</v>
      </c>
      <c r="P570" s="28">
        <f>VLOOKUP(Tabla_Gtos_Ingresos7[[#This Row],[Grupo 1]],Tabla3[],2,FALSE)</f>
        <v>8</v>
      </c>
      <c r="Q570" s="29" t="str">
        <f>VLOOKUP(Tabla_Gtos_Ingresos7[[#This Row],[3 digitos]],PGC_Gtos_e_Ingresos[],2,FALSE)</f>
        <v xml:space="preserve"> Amortización del inmovilizado material</v>
      </c>
      <c r="R570" s="30" t="str">
        <f>Tabla_Gtos_Ingresos7[[#This Row],[3 digitos]]&amp;"/"&amp;Tabla_Gtos_Ingresos7[[#This Row],[Nombre cuenta]]</f>
        <v>681/ Amortización del inmovilizado material</v>
      </c>
      <c r="S570" s="30">
        <f>YEAR(Tabla_Gtos_Ingresos7[[#This Row],[Fecha]])</f>
        <v>2010</v>
      </c>
      <c r="T570" s="27">
        <f>MONTH(Tabla_Gtos_Ingresos7[[#This Row],[Fecha]])</f>
        <v>12</v>
      </c>
      <c r="U570" s="30">
        <f>ROUNDUP(MONTH(Tabla_Gtos_Ingresos7[[#This Row],[Fecha]])/3, 0)</f>
        <v>4</v>
      </c>
      <c r="V570" s="30">
        <f>(Tabla_Gtos_Ingresos7[[#This Row],[Factor]]*Tabla_Gtos_Ingresos7[[#This Row],[Haber]])+(Tabla_Gtos_Ingresos7[[#This Row],[Factor]]*Tabla_Gtos_Ingresos7[[#This Row],[Debe]])</f>
        <v>-254.43</v>
      </c>
      <c r="W570" s="30">
        <f>VLOOKUP(Tabla_Gtos_Ingresos7[[#This Row],[3 digitos]],PGC_Gtos_e_Ingresos[],3,FALSE)</f>
        <v>-1</v>
      </c>
    </row>
    <row r="571" spans="1:23" x14ac:dyDescent="0.2">
      <c r="A571" s="1">
        <v>3156</v>
      </c>
      <c r="B571" s="12">
        <v>40543</v>
      </c>
      <c r="C571" s="14">
        <v>68100001</v>
      </c>
      <c r="D571" s="1" t="s">
        <v>28</v>
      </c>
      <c r="E571" s="1" t="s">
        <v>30</v>
      </c>
      <c r="F571" s="11">
        <v>1436.05</v>
      </c>
      <c r="G571" s="11">
        <v>0</v>
      </c>
      <c r="H571" s="26" t="str">
        <f>MID(Tabla_Gtos_Ingresos7[[#This Row],[Subcuenta]],1,4)</f>
        <v>6810</v>
      </c>
      <c r="I571" s="27">
        <f>VALUE(MID(Tabla_Gtos_Ingresos7[[#This Row],[4 digitos]],1,3))</f>
        <v>681</v>
      </c>
      <c r="J571" s="27">
        <f>VALUE(MID(Tabla_Gtos_Ingresos7[[#This Row],[3 digitos]],1,2))</f>
        <v>68</v>
      </c>
      <c r="K571" s="28" t="str">
        <f>VLOOKUP(Tabla_Gtos_Ingresos7[[#This Row],[3 digitos]],PGC_Gtos_e_Ingresos[],4,FALSE)</f>
        <v>8.</v>
      </c>
      <c r="L571" s="30" t="str">
        <f>VLOOKUP(Tabla_Gtos_Ingresos7[[#This Row],[Grupo 1]],Tabla3[],4,FALSE)</f>
        <v>8. Amortización del Inmovilizado</v>
      </c>
      <c r="M571" s="30" t="str">
        <f>VLOOKUP(Tabla_Gtos_Ingresos7[[#This Row],[Grupo 1]],Tabla3[],5,FALSE)</f>
        <v>8. Amortización del Inmovilizado</v>
      </c>
      <c r="N571" s="28" t="str">
        <f>VLOOKUP(Tabla_Gtos_Ingresos7[[#This Row],[Grupo 1]],Tabla3[],10,FALSE)</f>
        <v>G</v>
      </c>
      <c r="O571" s="28" t="str">
        <f>VLOOKUP(Tabla_Gtos_Ingresos7[[#This Row],[Grupo 1]],Tabla3[],6,FALSE)</f>
        <v>Explotación</v>
      </c>
      <c r="P571" s="28">
        <f>VLOOKUP(Tabla_Gtos_Ingresos7[[#This Row],[Grupo 1]],Tabla3[],2,FALSE)</f>
        <v>8</v>
      </c>
      <c r="Q571" s="29" t="str">
        <f>VLOOKUP(Tabla_Gtos_Ingresos7[[#This Row],[3 digitos]],PGC_Gtos_e_Ingresos[],2,FALSE)</f>
        <v xml:space="preserve"> Amortización del inmovilizado material</v>
      </c>
      <c r="R571" s="30" t="str">
        <f>Tabla_Gtos_Ingresos7[[#This Row],[3 digitos]]&amp;"/"&amp;Tabla_Gtos_Ingresos7[[#This Row],[Nombre cuenta]]</f>
        <v>681/ Amortización del inmovilizado material</v>
      </c>
      <c r="S571" s="30">
        <f>YEAR(Tabla_Gtos_Ingresos7[[#This Row],[Fecha]])</f>
        <v>2010</v>
      </c>
      <c r="T571" s="27">
        <f>MONTH(Tabla_Gtos_Ingresos7[[#This Row],[Fecha]])</f>
        <v>12</v>
      </c>
      <c r="U571" s="30">
        <f>ROUNDUP(MONTH(Tabla_Gtos_Ingresos7[[#This Row],[Fecha]])/3, 0)</f>
        <v>4</v>
      </c>
      <c r="V571" s="30">
        <f>(Tabla_Gtos_Ingresos7[[#This Row],[Factor]]*Tabla_Gtos_Ingresos7[[#This Row],[Haber]])+(Tabla_Gtos_Ingresos7[[#This Row],[Factor]]*Tabla_Gtos_Ingresos7[[#This Row],[Debe]])</f>
        <v>-1436.05</v>
      </c>
      <c r="W571" s="30">
        <f>VLOOKUP(Tabla_Gtos_Ingresos7[[#This Row],[3 digitos]],PGC_Gtos_e_Ingresos[],3,FALSE)</f>
        <v>-1</v>
      </c>
    </row>
    <row r="572" spans="1:23" x14ac:dyDescent="0.2">
      <c r="A572" s="1">
        <v>3185</v>
      </c>
      <c r="B572" s="12">
        <v>40543</v>
      </c>
      <c r="C572" s="14">
        <v>68100002</v>
      </c>
      <c r="D572" s="1" t="s">
        <v>28</v>
      </c>
      <c r="E572" s="1" t="s">
        <v>31</v>
      </c>
      <c r="F572" s="11">
        <v>35.770000000000003</v>
      </c>
      <c r="G572" s="11">
        <v>0</v>
      </c>
      <c r="H572" s="26" t="str">
        <f>MID(Tabla_Gtos_Ingresos7[[#This Row],[Subcuenta]],1,4)</f>
        <v>6810</v>
      </c>
      <c r="I572" s="27">
        <f>VALUE(MID(Tabla_Gtos_Ingresos7[[#This Row],[4 digitos]],1,3))</f>
        <v>681</v>
      </c>
      <c r="J572" s="27">
        <f>VALUE(MID(Tabla_Gtos_Ingresos7[[#This Row],[3 digitos]],1,2))</f>
        <v>68</v>
      </c>
      <c r="K572" s="28" t="str">
        <f>VLOOKUP(Tabla_Gtos_Ingresos7[[#This Row],[3 digitos]],PGC_Gtos_e_Ingresos[],4,FALSE)</f>
        <v>8.</v>
      </c>
      <c r="L572" s="30" t="str">
        <f>VLOOKUP(Tabla_Gtos_Ingresos7[[#This Row],[Grupo 1]],Tabla3[],4,FALSE)</f>
        <v>8. Amortización del Inmovilizado</v>
      </c>
      <c r="M572" s="30" t="str">
        <f>VLOOKUP(Tabla_Gtos_Ingresos7[[#This Row],[Grupo 1]],Tabla3[],5,FALSE)</f>
        <v>8. Amortización del Inmovilizado</v>
      </c>
      <c r="N572" s="28" t="str">
        <f>VLOOKUP(Tabla_Gtos_Ingresos7[[#This Row],[Grupo 1]],Tabla3[],10,FALSE)</f>
        <v>G</v>
      </c>
      <c r="O572" s="28" t="str">
        <f>VLOOKUP(Tabla_Gtos_Ingresos7[[#This Row],[Grupo 1]],Tabla3[],6,FALSE)</f>
        <v>Explotación</v>
      </c>
      <c r="P572" s="28">
        <f>VLOOKUP(Tabla_Gtos_Ingresos7[[#This Row],[Grupo 1]],Tabla3[],2,FALSE)</f>
        <v>8</v>
      </c>
      <c r="Q572" s="29" t="str">
        <f>VLOOKUP(Tabla_Gtos_Ingresos7[[#This Row],[3 digitos]],PGC_Gtos_e_Ingresos[],2,FALSE)</f>
        <v xml:space="preserve"> Amortización del inmovilizado material</v>
      </c>
      <c r="R572" s="30" t="str">
        <f>Tabla_Gtos_Ingresos7[[#This Row],[3 digitos]]&amp;"/"&amp;Tabla_Gtos_Ingresos7[[#This Row],[Nombre cuenta]]</f>
        <v>681/ Amortización del inmovilizado material</v>
      </c>
      <c r="S572" s="30">
        <f>YEAR(Tabla_Gtos_Ingresos7[[#This Row],[Fecha]])</f>
        <v>2010</v>
      </c>
      <c r="T572" s="27">
        <f>MONTH(Tabla_Gtos_Ingresos7[[#This Row],[Fecha]])</f>
        <v>12</v>
      </c>
      <c r="U572" s="30">
        <f>ROUNDUP(MONTH(Tabla_Gtos_Ingresos7[[#This Row],[Fecha]])/3, 0)</f>
        <v>4</v>
      </c>
      <c r="V572" s="30">
        <f>(Tabla_Gtos_Ingresos7[[#This Row],[Factor]]*Tabla_Gtos_Ingresos7[[#This Row],[Haber]])+(Tabla_Gtos_Ingresos7[[#This Row],[Factor]]*Tabla_Gtos_Ingresos7[[#This Row],[Debe]])</f>
        <v>-35.770000000000003</v>
      </c>
      <c r="W572" s="30">
        <f>VLOOKUP(Tabla_Gtos_Ingresos7[[#This Row],[3 digitos]],PGC_Gtos_e_Ingresos[],3,FALSE)</f>
        <v>-1</v>
      </c>
    </row>
    <row r="573" spans="1:23" x14ac:dyDescent="0.2">
      <c r="A573" s="1">
        <v>3193</v>
      </c>
      <c r="B573" s="12">
        <v>40543</v>
      </c>
      <c r="C573" s="14">
        <v>68100003</v>
      </c>
      <c r="D573" s="1" t="s">
        <v>28</v>
      </c>
      <c r="E573" s="1" t="s">
        <v>32</v>
      </c>
      <c r="F573" s="11">
        <v>285.86</v>
      </c>
      <c r="G573" s="11">
        <v>0</v>
      </c>
      <c r="H573" s="26" t="str">
        <f>MID(Tabla_Gtos_Ingresos7[[#This Row],[Subcuenta]],1,4)</f>
        <v>6810</v>
      </c>
      <c r="I573" s="27">
        <f>VALUE(MID(Tabla_Gtos_Ingresos7[[#This Row],[4 digitos]],1,3))</f>
        <v>681</v>
      </c>
      <c r="J573" s="27">
        <f>VALUE(MID(Tabla_Gtos_Ingresos7[[#This Row],[3 digitos]],1,2))</f>
        <v>68</v>
      </c>
      <c r="K573" s="28" t="str">
        <f>VLOOKUP(Tabla_Gtos_Ingresos7[[#This Row],[3 digitos]],PGC_Gtos_e_Ingresos[],4,FALSE)</f>
        <v>8.</v>
      </c>
      <c r="L573" s="30" t="str">
        <f>VLOOKUP(Tabla_Gtos_Ingresos7[[#This Row],[Grupo 1]],Tabla3[],4,FALSE)</f>
        <v>8. Amortización del Inmovilizado</v>
      </c>
      <c r="M573" s="30" t="str">
        <f>VLOOKUP(Tabla_Gtos_Ingresos7[[#This Row],[Grupo 1]],Tabla3[],5,FALSE)</f>
        <v>8. Amortización del Inmovilizado</v>
      </c>
      <c r="N573" s="28" t="str">
        <f>VLOOKUP(Tabla_Gtos_Ingresos7[[#This Row],[Grupo 1]],Tabla3[],10,FALSE)</f>
        <v>G</v>
      </c>
      <c r="O573" s="28" t="str">
        <f>VLOOKUP(Tabla_Gtos_Ingresos7[[#This Row],[Grupo 1]],Tabla3[],6,FALSE)</f>
        <v>Explotación</v>
      </c>
      <c r="P573" s="28">
        <f>VLOOKUP(Tabla_Gtos_Ingresos7[[#This Row],[Grupo 1]],Tabla3[],2,FALSE)</f>
        <v>8</v>
      </c>
      <c r="Q573" s="29" t="str">
        <f>VLOOKUP(Tabla_Gtos_Ingresos7[[#This Row],[3 digitos]],PGC_Gtos_e_Ingresos[],2,FALSE)</f>
        <v xml:space="preserve"> Amortización del inmovilizado material</v>
      </c>
      <c r="R573" s="30" t="str">
        <f>Tabla_Gtos_Ingresos7[[#This Row],[3 digitos]]&amp;"/"&amp;Tabla_Gtos_Ingresos7[[#This Row],[Nombre cuenta]]</f>
        <v>681/ Amortización del inmovilizado material</v>
      </c>
      <c r="S573" s="30">
        <f>YEAR(Tabla_Gtos_Ingresos7[[#This Row],[Fecha]])</f>
        <v>2010</v>
      </c>
      <c r="T573" s="27">
        <f>MONTH(Tabla_Gtos_Ingresos7[[#This Row],[Fecha]])</f>
        <v>12</v>
      </c>
      <c r="U573" s="30">
        <f>ROUNDUP(MONTH(Tabla_Gtos_Ingresos7[[#This Row],[Fecha]])/3, 0)</f>
        <v>4</v>
      </c>
      <c r="V573" s="30">
        <f>(Tabla_Gtos_Ingresos7[[#This Row],[Factor]]*Tabla_Gtos_Ingresos7[[#This Row],[Haber]])+(Tabla_Gtos_Ingresos7[[#This Row],[Factor]]*Tabla_Gtos_Ingresos7[[#This Row],[Debe]])</f>
        <v>-285.86</v>
      </c>
      <c r="W573" s="30">
        <f>VLOOKUP(Tabla_Gtos_Ingresos7[[#This Row],[3 digitos]],PGC_Gtos_e_Ingresos[],3,FALSE)</f>
        <v>-1</v>
      </c>
    </row>
    <row r="574" spans="1:23" x14ac:dyDescent="0.2">
      <c r="A574" s="1">
        <v>3200</v>
      </c>
      <c r="B574" s="12">
        <v>40543</v>
      </c>
      <c r="C574" s="14">
        <v>68100004</v>
      </c>
      <c r="D574" s="1" t="s">
        <v>28</v>
      </c>
      <c r="E574" s="1" t="s">
        <v>33</v>
      </c>
      <c r="F574" s="11">
        <v>16734.46</v>
      </c>
      <c r="G574" s="11">
        <v>0</v>
      </c>
      <c r="H574" s="26" t="str">
        <f>MID(Tabla_Gtos_Ingresos7[[#This Row],[Subcuenta]],1,4)</f>
        <v>6810</v>
      </c>
      <c r="I574" s="27">
        <f>VALUE(MID(Tabla_Gtos_Ingresos7[[#This Row],[4 digitos]],1,3))</f>
        <v>681</v>
      </c>
      <c r="J574" s="27">
        <f>VALUE(MID(Tabla_Gtos_Ingresos7[[#This Row],[3 digitos]],1,2))</f>
        <v>68</v>
      </c>
      <c r="K574" s="28" t="str">
        <f>VLOOKUP(Tabla_Gtos_Ingresos7[[#This Row],[3 digitos]],PGC_Gtos_e_Ingresos[],4,FALSE)</f>
        <v>8.</v>
      </c>
      <c r="L574" s="30" t="str">
        <f>VLOOKUP(Tabla_Gtos_Ingresos7[[#This Row],[Grupo 1]],Tabla3[],4,FALSE)</f>
        <v>8. Amortización del Inmovilizado</v>
      </c>
      <c r="M574" s="30" t="str">
        <f>VLOOKUP(Tabla_Gtos_Ingresos7[[#This Row],[Grupo 1]],Tabla3[],5,FALSE)</f>
        <v>8. Amortización del Inmovilizado</v>
      </c>
      <c r="N574" s="28" t="str">
        <f>VLOOKUP(Tabla_Gtos_Ingresos7[[#This Row],[Grupo 1]],Tabla3[],10,FALSE)</f>
        <v>G</v>
      </c>
      <c r="O574" s="28" t="str">
        <f>VLOOKUP(Tabla_Gtos_Ingresos7[[#This Row],[Grupo 1]],Tabla3[],6,FALSE)</f>
        <v>Explotación</v>
      </c>
      <c r="P574" s="28">
        <f>VLOOKUP(Tabla_Gtos_Ingresos7[[#This Row],[Grupo 1]],Tabla3[],2,FALSE)</f>
        <v>8</v>
      </c>
      <c r="Q574" s="29" t="str">
        <f>VLOOKUP(Tabla_Gtos_Ingresos7[[#This Row],[3 digitos]],PGC_Gtos_e_Ingresos[],2,FALSE)</f>
        <v xml:space="preserve"> Amortización del inmovilizado material</v>
      </c>
      <c r="R574" s="30" t="str">
        <f>Tabla_Gtos_Ingresos7[[#This Row],[3 digitos]]&amp;"/"&amp;Tabla_Gtos_Ingresos7[[#This Row],[Nombre cuenta]]</f>
        <v>681/ Amortización del inmovilizado material</v>
      </c>
      <c r="S574" s="30">
        <f>YEAR(Tabla_Gtos_Ingresos7[[#This Row],[Fecha]])</f>
        <v>2010</v>
      </c>
      <c r="T574" s="27">
        <f>MONTH(Tabla_Gtos_Ingresos7[[#This Row],[Fecha]])</f>
        <v>12</v>
      </c>
      <c r="U574" s="30">
        <f>ROUNDUP(MONTH(Tabla_Gtos_Ingresos7[[#This Row],[Fecha]])/3, 0)</f>
        <v>4</v>
      </c>
      <c r="V574" s="30">
        <f>(Tabla_Gtos_Ingresos7[[#This Row],[Factor]]*Tabla_Gtos_Ingresos7[[#This Row],[Haber]])+(Tabla_Gtos_Ingresos7[[#This Row],[Factor]]*Tabla_Gtos_Ingresos7[[#This Row],[Debe]])</f>
        <v>-16734.46</v>
      </c>
      <c r="W574" s="30">
        <f>VLOOKUP(Tabla_Gtos_Ingresos7[[#This Row],[3 digitos]],PGC_Gtos_e_Ingresos[],3,FALSE)</f>
        <v>-1</v>
      </c>
    </row>
    <row r="575" spans="1:23" x14ac:dyDescent="0.2">
      <c r="A575" s="1">
        <v>3202</v>
      </c>
      <c r="B575" s="12">
        <v>40543</v>
      </c>
      <c r="C575" s="14">
        <v>68100005</v>
      </c>
      <c r="D575" s="1" t="s">
        <v>28</v>
      </c>
      <c r="E575" s="1" t="s">
        <v>34</v>
      </c>
      <c r="F575" s="11">
        <v>237.47</v>
      </c>
      <c r="G575" s="11">
        <v>0</v>
      </c>
      <c r="H575" s="26" t="str">
        <f>MID(Tabla_Gtos_Ingresos7[[#This Row],[Subcuenta]],1,4)</f>
        <v>6810</v>
      </c>
      <c r="I575" s="27">
        <f>VALUE(MID(Tabla_Gtos_Ingresos7[[#This Row],[4 digitos]],1,3))</f>
        <v>681</v>
      </c>
      <c r="J575" s="27">
        <f>VALUE(MID(Tabla_Gtos_Ingresos7[[#This Row],[3 digitos]],1,2))</f>
        <v>68</v>
      </c>
      <c r="K575" s="28" t="str">
        <f>VLOOKUP(Tabla_Gtos_Ingresos7[[#This Row],[3 digitos]],PGC_Gtos_e_Ingresos[],4,FALSE)</f>
        <v>8.</v>
      </c>
      <c r="L575" s="30" t="str">
        <f>VLOOKUP(Tabla_Gtos_Ingresos7[[#This Row],[Grupo 1]],Tabla3[],4,FALSE)</f>
        <v>8. Amortización del Inmovilizado</v>
      </c>
      <c r="M575" s="30" t="str">
        <f>VLOOKUP(Tabla_Gtos_Ingresos7[[#This Row],[Grupo 1]],Tabla3[],5,FALSE)</f>
        <v>8. Amortización del Inmovilizado</v>
      </c>
      <c r="N575" s="28" t="str">
        <f>VLOOKUP(Tabla_Gtos_Ingresos7[[#This Row],[Grupo 1]],Tabla3[],10,FALSE)</f>
        <v>G</v>
      </c>
      <c r="O575" s="28" t="str">
        <f>VLOOKUP(Tabla_Gtos_Ingresos7[[#This Row],[Grupo 1]],Tabla3[],6,FALSE)</f>
        <v>Explotación</v>
      </c>
      <c r="P575" s="28">
        <f>VLOOKUP(Tabla_Gtos_Ingresos7[[#This Row],[Grupo 1]],Tabla3[],2,FALSE)</f>
        <v>8</v>
      </c>
      <c r="Q575" s="29" t="str">
        <f>VLOOKUP(Tabla_Gtos_Ingresos7[[#This Row],[3 digitos]],PGC_Gtos_e_Ingresos[],2,FALSE)</f>
        <v xml:space="preserve"> Amortización del inmovilizado material</v>
      </c>
      <c r="R575" s="30" t="str">
        <f>Tabla_Gtos_Ingresos7[[#This Row],[3 digitos]]&amp;"/"&amp;Tabla_Gtos_Ingresos7[[#This Row],[Nombre cuenta]]</f>
        <v>681/ Amortización del inmovilizado material</v>
      </c>
      <c r="S575" s="30">
        <f>YEAR(Tabla_Gtos_Ingresos7[[#This Row],[Fecha]])</f>
        <v>2010</v>
      </c>
      <c r="T575" s="27">
        <f>MONTH(Tabla_Gtos_Ingresos7[[#This Row],[Fecha]])</f>
        <v>12</v>
      </c>
      <c r="U575" s="30">
        <f>ROUNDUP(MONTH(Tabla_Gtos_Ingresos7[[#This Row],[Fecha]])/3, 0)</f>
        <v>4</v>
      </c>
      <c r="V575" s="30">
        <f>(Tabla_Gtos_Ingresos7[[#This Row],[Factor]]*Tabla_Gtos_Ingresos7[[#This Row],[Haber]])+(Tabla_Gtos_Ingresos7[[#This Row],[Factor]]*Tabla_Gtos_Ingresos7[[#This Row],[Debe]])</f>
        <v>-237.47</v>
      </c>
      <c r="W575" s="30">
        <f>VLOOKUP(Tabla_Gtos_Ingresos7[[#This Row],[3 digitos]],PGC_Gtos_e_Ingresos[],3,FALSE)</f>
        <v>-1</v>
      </c>
    </row>
    <row r="576" spans="1:23" x14ac:dyDescent="0.2">
      <c r="A576" s="1">
        <v>3206</v>
      </c>
      <c r="B576" s="12">
        <v>40543</v>
      </c>
      <c r="C576" s="14">
        <v>68100006</v>
      </c>
      <c r="D576" s="1" t="s">
        <v>28</v>
      </c>
      <c r="E576" s="1" t="s">
        <v>35</v>
      </c>
      <c r="F576" s="11">
        <v>46.13</v>
      </c>
      <c r="G576" s="11">
        <v>0</v>
      </c>
      <c r="H576" s="26" t="str">
        <f>MID(Tabla_Gtos_Ingresos7[[#This Row],[Subcuenta]],1,4)</f>
        <v>6810</v>
      </c>
      <c r="I576" s="27">
        <f>VALUE(MID(Tabla_Gtos_Ingresos7[[#This Row],[4 digitos]],1,3))</f>
        <v>681</v>
      </c>
      <c r="J576" s="27">
        <f>VALUE(MID(Tabla_Gtos_Ingresos7[[#This Row],[3 digitos]],1,2))</f>
        <v>68</v>
      </c>
      <c r="K576" s="28" t="str">
        <f>VLOOKUP(Tabla_Gtos_Ingresos7[[#This Row],[3 digitos]],PGC_Gtos_e_Ingresos[],4,FALSE)</f>
        <v>8.</v>
      </c>
      <c r="L576" s="30" t="str">
        <f>VLOOKUP(Tabla_Gtos_Ingresos7[[#This Row],[Grupo 1]],Tabla3[],4,FALSE)</f>
        <v>8. Amortización del Inmovilizado</v>
      </c>
      <c r="M576" s="30" t="str">
        <f>VLOOKUP(Tabla_Gtos_Ingresos7[[#This Row],[Grupo 1]],Tabla3[],5,FALSE)</f>
        <v>8. Amortización del Inmovilizado</v>
      </c>
      <c r="N576" s="28" t="str">
        <f>VLOOKUP(Tabla_Gtos_Ingresos7[[#This Row],[Grupo 1]],Tabla3[],10,FALSE)</f>
        <v>G</v>
      </c>
      <c r="O576" s="28" t="str">
        <f>VLOOKUP(Tabla_Gtos_Ingresos7[[#This Row],[Grupo 1]],Tabla3[],6,FALSE)</f>
        <v>Explotación</v>
      </c>
      <c r="P576" s="28">
        <f>VLOOKUP(Tabla_Gtos_Ingresos7[[#This Row],[Grupo 1]],Tabla3[],2,FALSE)</f>
        <v>8</v>
      </c>
      <c r="Q576" s="29" t="str">
        <f>VLOOKUP(Tabla_Gtos_Ingresos7[[#This Row],[3 digitos]],PGC_Gtos_e_Ingresos[],2,FALSE)</f>
        <v xml:space="preserve"> Amortización del inmovilizado material</v>
      </c>
      <c r="R576" s="30" t="str">
        <f>Tabla_Gtos_Ingresos7[[#This Row],[3 digitos]]&amp;"/"&amp;Tabla_Gtos_Ingresos7[[#This Row],[Nombre cuenta]]</f>
        <v>681/ Amortización del inmovilizado material</v>
      </c>
      <c r="S576" s="30">
        <f>YEAR(Tabla_Gtos_Ingresos7[[#This Row],[Fecha]])</f>
        <v>2010</v>
      </c>
      <c r="T576" s="27">
        <f>MONTH(Tabla_Gtos_Ingresos7[[#This Row],[Fecha]])</f>
        <v>12</v>
      </c>
      <c r="U576" s="30">
        <f>ROUNDUP(MONTH(Tabla_Gtos_Ingresos7[[#This Row],[Fecha]])/3, 0)</f>
        <v>4</v>
      </c>
      <c r="V576" s="30">
        <f>(Tabla_Gtos_Ingresos7[[#This Row],[Factor]]*Tabla_Gtos_Ingresos7[[#This Row],[Haber]])+(Tabla_Gtos_Ingresos7[[#This Row],[Factor]]*Tabla_Gtos_Ingresos7[[#This Row],[Debe]])</f>
        <v>-46.13</v>
      </c>
      <c r="W576" s="30">
        <f>VLOOKUP(Tabla_Gtos_Ingresos7[[#This Row],[3 digitos]],PGC_Gtos_e_Ingresos[],3,FALSE)</f>
        <v>-1</v>
      </c>
    </row>
    <row r="577" spans="1:23" x14ac:dyDescent="0.2">
      <c r="A577" s="1">
        <v>3207</v>
      </c>
      <c r="B577" s="12">
        <v>40543</v>
      </c>
      <c r="C577" s="14">
        <v>68100007</v>
      </c>
      <c r="D577" s="1" t="s">
        <v>28</v>
      </c>
      <c r="E577" s="1" t="s">
        <v>36</v>
      </c>
      <c r="F577" s="11">
        <v>64.98</v>
      </c>
      <c r="G577" s="11">
        <v>0</v>
      </c>
      <c r="H577" s="26" t="str">
        <f>MID(Tabla_Gtos_Ingresos7[[#This Row],[Subcuenta]],1,4)</f>
        <v>6810</v>
      </c>
      <c r="I577" s="27">
        <f>VALUE(MID(Tabla_Gtos_Ingresos7[[#This Row],[4 digitos]],1,3))</f>
        <v>681</v>
      </c>
      <c r="J577" s="27">
        <f>VALUE(MID(Tabla_Gtos_Ingresos7[[#This Row],[3 digitos]],1,2))</f>
        <v>68</v>
      </c>
      <c r="K577" s="28" t="str">
        <f>VLOOKUP(Tabla_Gtos_Ingresos7[[#This Row],[3 digitos]],PGC_Gtos_e_Ingresos[],4,FALSE)</f>
        <v>8.</v>
      </c>
      <c r="L577" s="30" t="str">
        <f>VLOOKUP(Tabla_Gtos_Ingresos7[[#This Row],[Grupo 1]],Tabla3[],4,FALSE)</f>
        <v>8. Amortización del Inmovilizado</v>
      </c>
      <c r="M577" s="30" t="str">
        <f>VLOOKUP(Tabla_Gtos_Ingresos7[[#This Row],[Grupo 1]],Tabla3[],5,FALSE)</f>
        <v>8. Amortización del Inmovilizado</v>
      </c>
      <c r="N577" s="28" t="str">
        <f>VLOOKUP(Tabla_Gtos_Ingresos7[[#This Row],[Grupo 1]],Tabla3[],10,FALSE)</f>
        <v>G</v>
      </c>
      <c r="O577" s="28" t="str">
        <f>VLOOKUP(Tabla_Gtos_Ingresos7[[#This Row],[Grupo 1]],Tabla3[],6,FALSE)</f>
        <v>Explotación</v>
      </c>
      <c r="P577" s="28">
        <f>VLOOKUP(Tabla_Gtos_Ingresos7[[#This Row],[Grupo 1]],Tabla3[],2,FALSE)</f>
        <v>8</v>
      </c>
      <c r="Q577" s="29" t="str">
        <f>VLOOKUP(Tabla_Gtos_Ingresos7[[#This Row],[3 digitos]],PGC_Gtos_e_Ingresos[],2,FALSE)</f>
        <v xml:space="preserve"> Amortización del inmovilizado material</v>
      </c>
      <c r="R577" s="30" t="str">
        <f>Tabla_Gtos_Ingresos7[[#This Row],[3 digitos]]&amp;"/"&amp;Tabla_Gtos_Ingresos7[[#This Row],[Nombre cuenta]]</f>
        <v>681/ Amortización del inmovilizado material</v>
      </c>
      <c r="S577" s="30">
        <f>YEAR(Tabla_Gtos_Ingresos7[[#This Row],[Fecha]])</f>
        <v>2010</v>
      </c>
      <c r="T577" s="27">
        <f>MONTH(Tabla_Gtos_Ingresos7[[#This Row],[Fecha]])</f>
        <v>12</v>
      </c>
      <c r="U577" s="30">
        <f>ROUNDUP(MONTH(Tabla_Gtos_Ingresos7[[#This Row],[Fecha]])/3, 0)</f>
        <v>4</v>
      </c>
      <c r="V577" s="30">
        <f>(Tabla_Gtos_Ingresos7[[#This Row],[Factor]]*Tabla_Gtos_Ingresos7[[#This Row],[Haber]])+(Tabla_Gtos_Ingresos7[[#This Row],[Factor]]*Tabla_Gtos_Ingresos7[[#This Row],[Debe]])</f>
        <v>-64.98</v>
      </c>
      <c r="W577" s="30">
        <f>VLOOKUP(Tabla_Gtos_Ingresos7[[#This Row],[3 digitos]],PGC_Gtos_e_Ingresos[],3,FALSE)</f>
        <v>-1</v>
      </c>
    </row>
    <row r="578" spans="1:23" x14ac:dyDescent="0.2">
      <c r="A578" s="1">
        <v>3208</v>
      </c>
      <c r="B578" s="12">
        <v>40543</v>
      </c>
      <c r="C578" s="14">
        <v>68100008</v>
      </c>
      <c r="D578" s="1" t="s">
        <v>28</v>
      </c>
      <c r="E578" s="1" t="s">
        <v>37</v>
      </c>
      <c r="F578" s="11">
        <v>6.99</v>
      </c>
      <c r="G578" s="11">
        <v>0</v>
      </c>
      <c r="H578" s="26" t="str">
        <f>MID(Tabla_Gtos_Ingresos7[[#This Row],[Subcuenta]],1,4)</f>
        <v>6810</v>
      </c>
      <c r="I578" s="27">
        <f>VALUE(MID(Tabla_Gtos_Ingresos7[[#This Row],[4 digitos]],1,3))</f>
        <v>681</v>
      </c>
      <c r="J578" s="27">
        <f>VALUE(MID(Tabla_Gtos_Ingresos7[[#This Row],[3 digitos]],1,2))</f>
        <v>68</v>
      </c>
      <c r="K578" s="28" t="str">
        <f>VLOOKUP(Tabla_Gtos_Ingresos7[[#This Row],[3 digitos]],PGC_Gtos_e_Ingresos[],4,FALSE)</f>
        <v>8.</v>
      </c>
      <c r="L578" s="30" t="str">
        <f>VLOOKUP(Tabla_Gtos_Ingresos7[[#This Row],[Grupo 1]],Tabla3[],4,FALSE)</f>
        <v>8. Amortización del Inmovilizado</v>
      </c>
      <c r="M578" s="30" t="str">
        <f>VLOOKUP(Tabla_Gtos_Ingresos7[[#This Row],[Grupo 1]],Tabla3[],5,FALSE)</f>
        <v>8. Amortización del Inmovilizado</v>
      </c>
      <c r="N578" s="28" t="str">
        <f>VLOOKUP(Tabla_Gtos_Ingresos7[[#This Row],[Grupo 1]],Tabla3[],10,FALSE)</f>
        <v>G</v>
      </c>
      <c r="O578" s="28" t="str">
        <f>VLOOKUP(Tabla_Gtos_Ingresos7[[#This Row],[Grupo 1]],Tabla3[],6,FALSE)</f>
        <v>Explotación</v>
      </c>
      <c r="P578" s="28">
        <f>VLOOKUP(Tabla_Gtos_Ingresos7[[#This Row],[Grupo 1]],Tabla3[],2,FALSE)</f>
        <v>8</v>
      </c>
      <c r="Q578" s="29" t="str">
        <f>VLOOKUP(Tabla_Gtos_Ingresos7[[#This Row],[3 digitos]],PGC_Gtos_e_Ingresos[],2,FALSE)</f>
        <v xml:space="preserve"> Amortización del inmovilizado material</v>
      </c>
      <c r="R578" s="30" t="str">
        <f>Tabla_Gtos_Ingresos7[[#This Row],[3 digitos]]&amp;"/"&amp;Tabla_Gtos_Ingresos7[[#This Row],[Nombre cuenta]]</f>
        <v>681/ Amortización del inmovilizado material</v>
      </c>
      <c r="S578" s="30">
        <f>YEAR(Tabla_Gtos_Ingresos7[[#This Row],[Fecha]])</f>
        <v>2010</v>
      </c>
      <c r="T578" s="27">
        <f>MONTH(Tabla_Gtos_Ingresos7[[#This Row],[Fecha]])</f>
        <v>12</v>
      </c>
      <c r="U578" s="30">
        <f>ROUNDUP(MONTH(Tabla_Gtos_Ingresos7[[#This Row],[Fecha]])/3, 0)</f>
        <v>4</v>
      </c>
      <c r="V578" s="30">
        <f>(Tabla_Gtos_Ingresos7[[#This Row],[Factor]]*Tabla_Gtos_Ingresos7[[#This Row],[Haber]])+(Tabla_Gtos_Ingresos7[[#This Row],[Factor]]*Tabla_Gtos_Ingresos7[[#This Row],[Debe]])</f>
        <v>-6.99</v>
      </c>
      <c r="W578" s="30">
        <f>VLOOKUP(Tabla_Gtos_Ingresos7[[#This Row],[3 digitos]],PGC_Gtos_e_Ingresos[],3,FALSE)</f>
        <v>-1</v>
      </c>
    </row>
  </sheetData>
  <pageMargins left="0.7" right="0.7" top="0.75" bottom="0.75" header="0.3" footer="0.3"/>
  <ignoredErrors>
    <ignoredError sqref="H4" unlockedFormula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1"/>
  <sheetViews>
    <sheetView topLeftCell="A5" zoomScaleNormal="100" workbookViewId="0">
      <selection activeCell="C10" sqref="C10"/>
    </sheetView>
  </sheetViews>
  <sheetFormatPr baseColWidth="10" defaultRowHeight="12.75" x14ac:dyDescent="0.2"/>
  <cols>
    <col min="1" max="1" width="2.140625" customWidth="1"/>
    <col min="2" max="2" width="51.5703125" customWidth="1"/>
    <col min="3" max="5" width="7.5703125" customWidth="1"/>
    <col min="6" max="7" width="8.42578125" customWidth="1"/>
    <col min="8" max="8" width="2.140625" customWidth="1"/>
    <col min="9" max="9" width="1.5703125" customWidth="1"/>
    <col min="10" max="10" width="4.85546875" bestFit="1" customWidth="1"/>
    <col min="11" max="11" width="3.42578125" customWidth="1"/>
    <col min="12" max="12" width="10" customWidth="1"/>
  </cols>
  <sheetData>
    <row r="2" spans="2:15" ht="15" x14ac:dyDescent="0.2">
      <c r="B2" s="37" t="s">
        <v>944</v>
      </c>
    </row>
    <row r="3" spans="2:15" ht="13.5" x14ac:dyDescent="0.25">
      <c r="B3" s="38" t="s">
        <v>945</v>
      </c>
      <c r="I3" s="45"/>
      <c r="M3" s="36"/>
    </row>
    <row r="4" spans="2:15" x14ac:dyDescent="0.2">
      <c r="I4" s="45"/>
      <c r="M4" s="36"/>
      <c r="N4" s="36"/>
      <c r="O4" s="36"/>
    </row>
    <row r="5" spans="2:15" x14ac:dyDescent="0.2">
      <c r="B5" s="34" t="s">
        <v>936</v>
      </c>
      <c r="C5" s="35">
        <v>2010</v>
      </c>
      <c r="I5" s="45"/>
    </row>
    <row r="6" spans="2:15" x14ac:dyDescent="0.2">
      <c r="I6" s="45"/>
      <c r="K6" s="36"/>
    </row>
    <row r="7" spans="2:15" x14ac:dyDescent="0.2">
      <c r="B7" s="32" t="s">
        <v>935</v>
      </c>
      <c r="D7" s="31"/>
      <c r="E7" s="31"/>
      <c r="F7" s="31"/>
      <c r="G7" s="31"/>
      <c r="I7" s="45"/>
    </row>
    <row r="8" spans="2:15" x14ac:dyDescent="0.2">
      <c r="C8" s="31">
        <v>1</v>
      </c>
      <c r="D8" s="31">
        <v>2</v>
      </c>
      <c r="E8" s="31">
        <v>3</v>
      </c>
      <c r="F8" s="31">
        <v>4</v>
      </c>
      <c r="G8" s="48" t="s">
        <v>962</v>
      </c>
      <c r="I8" s="45"/>
    </row>
    <row r="9" spans="2:15" x14ac:dyDescent="0.2">
      <c r="B9" s="42" t="s">
        <v>751</v>
      </c>
      <c r="C9" s="33">
        <v>-61984.44999999999</v>
      </c>
      <c r="D9" s="33">
        <v>-98560.5</v>
      </c>
      <c r="E9" s="33">
        <v>-80985.77</v>
      </c>
      <c r="F9" s="33">
        <v>-194258.55000000002</v>
      </c>
      <c r="G9" s="33">
        <v>-435789.27</v>
      </c>
      <c r="I9" s="45"/>
    </row>
    <row r="10" spans="2:15" x14ac:dyDescent="0.2">
      <c r="B10" s="43" t="s">
        <v>732</v>
      </c>
      <c r="C10" s="33">
        <v>-61984.44999999999</v>
      </c>
      <c r="D10" s="33">
        <v>-98560.5</v>
      </c>
      <c r="E10" s="33">
        <v>-80042.91</v>
      </c>
      <c r="F10" s="33">
        <v>-192807.68000000002</v>
      </c>
      <c r="G10" s="33">
        <v>-433395.54000000004</v>
      </c>
      <c r="I10" s="45"/>
    </row>
    <row r="11" spans="2:15" x14ac:dyDescent="0.2">
      <c r="B11" s="44" t="s">
        <v>747</v>
      </c>
      <c r="C11" s="33">
        <v>-10267.990000000002</v>
      </c>
      <c r="D11" s="33">
        <v>-47743.33</v>
      </c>
      <c r="E11" s="33">
        <v>-29293.370000000003</v>
      </c>
      <c r="F11" s="33">
        <v>-67040.679999999993</v>
      </c>
      <c r="G11" s="33">
        <v>-154345.37</v>
      </c>
      <c r="I11" s="45"/>
    </row>
    <row r="12" spans="2:15" x14ac:dyDescent="0.2">
      <c r="B12" s="47" t="s">
        <v>748</v>
      </c>
      <c r="C12" s="33">
        <v>529.62</v>
      </c>
      <c r="D12" s="33">
        <v>606.36</v>
      </c>
      <c r="E12" s="33">
        <v>1469.61</v>
      </c>
      <c r="F12" s="33"/>
      <c r="G12" s="33">
        <v>2605.59</v>
      </c>
      <c r="I12" s="45"/>
    </row>
    <row r="13" spans="2:15" x14ac:dyDescent="0.2">
      <c r="B13" s="46" t="s">
        <v>939</v>
      </c>
      <c r="C13" s="33">
        <v>177.75</v>
      </c>
      <c r="D13" s="33">
        <v>594.02</v>
      </c>
      <c r="E13" s="33">
        <v>1469.61</v>
      </c>
      <c r="F13" s="33"/>
      <c r="G13" s="33">
        <v>2241.38</v>
      </c>
      <c r="I13" s="45"/>
    </row>
    <row r="14" spans="2:15" x14ac:dyDescent="0.2">
      <c r="B14" s="46" t="s">
        <v>941</v>
      </c>
      <c r="C14" s="33">
        <v>351.87</v>
      </c>
      <c r="D14" s="33">
        <v>12.34</v>
      </c>
      <c r="E14" s="33"/>
      <c r="F14" s="33"/>
      <c r="G14" s="33">
        <v>364.21</v>
      </c>
      <c r="I14" s="45"/>
      <c r="K14" s="36"/>
    </row>
    <row r="15" spans="2:15" x14ac:dyDescent="0.2">
      <c r="B15" s="47" t="s">
        <v>753</v>
      </c>
      <c r="C15" s="33">
        <v>-3736.2200000000003</v>
      </c>
      <c r="D15" s="33"/>
      <c r="E15" s="33">
        <v>-3684.88</v>
      </c>
      <c r="F15" s="33">
        <v>-45360.61</v>
      </c>
      <c r="G15" s="33">
        <v>-52781.71</v>
      </c>
      <c r="I15" s="45"/>
    </row>
    <row r="16" spans="2:15" x14ac:dyDescent="0.2">
      <c r="B16" s="46" t="s">
        <v>937</v>
      </c>
      <c r="C16" s="33"/>
      <c r="D16" s="33"/>
      <c r="E16" s="33"/>
      <c r="F16" s="33">
        <v>-43921</v>
      </c>
      <c r="G16" s="33">
        <v>-43921</v>
      </c>
      <c r="I16" s="45"/>
    </row>
    <row r="17" spans="2:9" x14ac:dyDescent="0.2">
      <c r="B17" s="46" t="s">
        <v>938</v>
      </c>
      <c r="C17" s="33">
        <v>-3736.2200000000003</v>
      </c>
      <c r="D17" s="33"/>
      <c r="E17" s="33">
        <v>-3684.88</v>
      </c>
      <c r="F17" s="33">
        <v>-1439.61</v>
      </c>
      <c r="G17" s="33">
        <v>-8860.7100000000009</v>
      </c>
      <c r="I17" s="45"/>
    </row>
    <row r="18" spans="2:9" x14ac:dyDescent="0.2">
      <c r="B18" s="47" t="s">
        <v>755</v>
      </c>
      <c r="C18" s="33">
        <v>-7061.39</v>
      </c>
      <c r="D18" s="33">
        <v>-48349.69</v>
      </c>
      <c r="E18" s="33">
        <v>-27078.100000000002</v>
      </c>
      <c r="F18" s="33">
        <v>-21680.07</v>
      </c>
      <c r="G18" s="33">
        <v>-104169.25</v>
      </c>
      <c r="I18" s="45"/>
    </row>
    <row r="19" spans="2:9" x14ac:dyDescent="0.2">
      <c r="B19" s="46" t="s">
        <v>940</v>
      </c>
      <c r="C19" s="33">
        <v>-7061.39</v>
      </c>
      <c r="D19" s="33">
        <v>-48349.69</v>
      </c>
      <c r="E19" s="33">
        <v>-27078.100000000002</v>
      </c>
      <c r="F19" s="33">
        <v>-21680.07</v>
      </c>
      <c r="G19" s="33">
        <v>-104169.25</v>
      </c>
      <c r="I19" s="45"/>
    </row>
    <row r="20" spans="2:9" x14ac:dyDescent="0.2">
      <c r="B20" s="44" t="s">
        <v>766</v>
      </c>
      <c r="C20" s="33">
        <v>-20239.629999999997</v>
      </c>
      <c r="D20" s="33">
        <v>-26243.24</v>
      </c>
      <c r="E20" s="33">
        <v>-27348.6</v>
      </c>
      <c r="F20" s="33">
        <v>-25956.160000000003</v>
      </c>
      <c r="G20" s="33">
        <v>-99787.63</v>
      </c>
      <c r="I20" s="45"/>
    </row>
    <row r="21" spans="2:9" x14ac:dyDescent="0.2">
      <c r="B21" s="47" t="s">
        <v>767</v>
      </c>
      <c r="C21" s="33">
        <v>-20239.629999999997</v>
      </c>
      <c r="D21" s="33">
        <v>-26243.24</v>
      </c>
      <c r="E21" s="33">
        <v>-25943.67</v>
      </c>
      <c r="F21" s="33">
        <v>-25016.160000000003</v>
      </c>
      <c r="G21" s="33">
        <v>-97442.7</v>
      </c>
      <c r="I21" s="45"/>
    </row>
    <row r="22" spans="2:9" x14ac:dyDescent="0.2">
      <c r="B22" s="46" t="s">
        <v>957</v>
      </c>
      <c r="C22" s="33">
        <v>-20239.629999999997</v>
      </c>
      <c r="D22" s="33">
        <v>-26243.24</v>
      </c>
      <c r="E22" s="33">
        <v>-25943.67</v>
      </c>
      <c r="F22" s="33">
        <v>-25016.160000000003</v>
      </c>
      <c r="G22" s="33">
        <v>-97442.7</v>
      </c>
      <c r="I22" s="45"/>
    </row>
    <row r="23" spans="2:9" x14ac:dyDescent="0.2">
      <c r="B23" s="47" t="s">
        <v>771</v>
      </c>
      <c r="C23" s="33"/>
      <c r="D23" s="33"/>
      <c r="E23" s="33">
        <v>-1404.93</v>
      </c>
      <c r="F23" s="33">
        <v>-940</v>
      </c>
      <c r="G23" s="33">
        <v>-2344.9300000000003</v>
      </c>
      <c r="I23" s="45"/>
    </row>
    <row r="24" spans="2:9" x14ac:dyDescent="0.2">
      <c r="B24" s="46" t="s">
        <v>958</v>
      </c>
      <c r="C24" s="33"/>
      <c r="D24" s="33"/>
      <c r="E24" s="33">
        <v>-1404.93</v>
      </c>
      <c r="F24" s="33">
        <v>-940</v>
      </c>
      <c r="G24" s="33">
        <v>-2344.9300000000003</v>
      </c>
      <c r="I24" s="45"/>
    </row>
    <row r="25" spans="2:9" x14ac:dyDescent="0.2">
      <c r="B25" s="44" t="s">
        <v>775</v>
      </c>
      <c r="C25" s="33">
        <v>-31476.83</v>
      </c>
      <c r="D25" s="33">
        <v>-25651.33</v>
      </c>
      <c r="E25" s="33">
        <v>-23579.99</v>
      </c>
      <c r="F25" s="33">
        <v>-80708.699999999983</v>
      </c>
      <c r="G25" s="33">
        <v>-161416.84999999995</v>
      </c>
      <c r="I25" s="45"/>
    </row>
    <row r="26" spans="2:9" x14ac:dyDescent="0.2">
      <c r="B26" s="47" t="s">
        <v>776</v>
      </c>
      <c r="C26" s="33">
        <v>-31476.83</v>
      </c>
      <c r="D26" s="33">
        <v>-25651.33</v>
      </c>
      <c r="E26" s="33">
        <v>-23579.99</v>
      </c>
      <c r="F26" s="33">
        <v>-80708.699999999983</v>
      </c>
      <c r="G26" s="33">
        <v>-161416.84999999995</v>
      </c>
      <c r="I26" s="45"/>
    </row>
    <row r="27" spans="2:9" x14ac:dyDescent="0.2">
      <c r="B27" s="46" t="s">
        <v>951</v>
      </c>
      <c r="C27" s="33">
        <v>-17585.080000000002</v>
      </c>
      <c r="D27" s="33">
        <v>-19447.900000000001</v>
      </c>
      <c r="E27" s="33">
        <v>-7381.7699999999995</v>
      </c>
      <c r="F27" s="33">
        <v>-15808.009999999997</v>
      </c>
      <c r="G27" s="33">
        <v>-60222.759999999995</v>
      </c>
      <c r="I27" s="45"/>
    </row>
    <row r="28" spans="2:9" x14ac:dyDescent="0.2">
      <c r="B28" s="46" t="s">
        <v>952</v>
      </c>
      <c r="C28" s="33">
        <v>-180</v>
      </c>
      <c r="D28" s="33"/>
      <c r="E28" s="33"/>
      <c r="F28" s="33"/>
      <c r="G28" s="33">
        <v>-180</v>
      </c>
      <c r="I28" s="45"/>
    </row>
    <row r="29" spans="2:9" x14ac:dyDescent="0.2">
      <c r="B29" s="46" t="s">
        <v>953</v>
      </c>
      <c r="C29" s="33"/>
      <c r="D29" s="33">
        <v>-3033</v>
      </c>
      <c r="E29" s="33">
        <v>-14438.76</v>
      </c>
      <c r="F29" s="33">
        <v>-55886.64</v>
      </c>
      <c r="G29" s="33">
        <v>-73358.399999999994</v>
      </c>
      <c r="I29" s="45"/>
    </row>
    <row r="30" spans="2:9" x14ac:dyDescent="0.2">
      <c r="B30" s="46" t="s">
        <v>954</v>
      </c>
      <c r="C30" s="33">
        <v>-0.31</v>
      </c>
      <c r="D30" s="33"/>
      <c r="E30" s="33">
        <v>-1049.08</v>
      </c>
      <c r="F30" s="33">
        <v>-673.47999999999979</v>
      </c>
      <c r="G30" s="33">
        <v>-1722.8699999999997</v>
      </c>
      <c r="I30" s="45"/>
    </row>
    <row r="31" spans="2:9" x14ac:dyDescent="0.2">
      <c r="B31" s="46" t="s">
        <v>955</v>
      </c>
      <c r="C31" s="33">
        <v>-6268.5199999999995</v>
      </c>
      <c r="D31" s="33"/>
      <c r="E31" s="33"/>
      <c r="F31" s="33"/>
      <c r="G31" s="33">
        <v>-6268.5199999999995</v>
      </c>
      <c r="I31" s="45"/>
    </row>
    <row r="32" spans="2:9" x14ac:dyDescent="0.2">
      <c r="B32" s="46" t="s">
        <v>956</v>
      </c>
      <c r="C32" s="33">
        <v>-7442.92</v>
      </c>
      <c r="D32" s="33">
        <v>-3170.4299999999994</v>
      </c>
      <c r="E32" s="33">
        <v>-710.38</v>
      </c>
      <c r="F32" s="33">
        <v>-8340.57</v>
      </c>
      <c r="G32" s="33">
        <v>-19664.299999999996</v>
      </c>
      <c r="I32" s="45"/>
    </row>
    <row r="33" spans="2:9" x14ac:dyDescent="0.2">
      <c r="B33" s="44" t="s">
        <v>787</v>
      </c>
      <c r="C33" s="33"/>
      <c r="D33" s="33"/>
      <c r="E33" s="33"/>
      <c r="F33" s="33">
        <v>-19102.140000000003</v>
      </c>
      <c r="G33" s="33">
        <v>-19102.140000000003</v>
      </c>
      <c r="I33" s="45"/>
    </row>
    <row r="34" spans="2:9" x14ac:dyDescent="0.2">
      <c r="B34" s="47" t="s">
        <v>787</v>
      </c>
      <c r="C34" s="33"/>
      <c r="D34" s="33"/>
      <c r="E34" s="33"/>
      <c r="F34" s="33">
        <v>-19102.140000000003</v>
      </c>
      <c r="G34" s="33">
        <v>-19102.140000000003</v>
      </c>
      <c r="I34" s="45"/>
    </row>
    <row r="35" spans="2:9" x14ac:dyDescent="0.2">
      <c r="B35" s="46" t="s">
        <v>960</v>
      </c>
      <c r="C35" s="33"/>
      <c r="D35" s="33"/>
      <c r="E35" s="33"/>
      <c r="F35" s="33">
        <v>-19102.140000000003</v>
      </c>
      <c r="G35" s="33">
        <v>-19102.140000000003</v>
      </c>
      <c r="I35" s="45"/>
    </row>
    <row r="36" spans="2:9" x14ac:dyDescent="0.2">
      <c r="B36" s="44" t="s">
        <v>810</v>
      </c>
      <c r="C36" s="33"/>
      <c r="D36" s="33">
        <v>1077.4000000000001</v>
      </c>
      <c r="E36" s="33">
        <v>179.05</v>
      </c>
      <c r="F36" s="33"/>
      <c r="G36" s="33">
        <v>1256.45</v>
      </c>
      <c r="I36" s="45"/>
    </row>
    <row r="37" spans="2:9" x14ac:dyDescent="0.2">
      <c r="B37" s="47" t="s">
        <v>810</v>
      </c>
      <c r="C37" s="33"/>
      <c r="D37" s="33">
        <v>1077.4000000000001</v>
      </c>
      <c r="E37" s="33">
        <v>179.05</v>
      </c>
      <c r="F37" s="33"/>
      <c r="G37" s="33">
        <v>1256.45</v>
      </c>
      <c r="I37" s="45"/>
    </row>
    <row r="38" spans="2:9" x14ac:dyDescent="0.2">
      <c r="B38" s="46" t="s">
        <v>959</v>
      </c>
      <c r="C38" s="33"/>
      <c r="D38" s="33">
        <v>1077.4000000000001</v>
      </c>
      <c r="E38" s="33">
        <v>179.05</v>
      </c>
      <c r="F38" s="33"/>
      <c r="G38" s="33">
        <v>1256.45</v>
      </c>
      <c r="I38" s="45"/>
    </row>
    <row r="39" spans="2:9" x14ac:dyDescent="0.2">
      <c r="B39" s="43" t="s">
        <v>814</v>
      </c>
      <c r="C39" s="33"/>
      <c r="D39" s="33"/>
      <c r="E39" s="33">
        <v>-942.86</v>
      </c>
      <c r="F39" s="33">
        <v>-1450.87</v>
      </c>
      <c r="G39" s="33">
        <v>-2393.73</v>
      </c>
      <c r="I39" s="45"/>
    </row>
    <row r="40" spans="2:9" x14ac:dyDescent="0.2">
      <c r="B40" s="44" t="s">
        <v>825</v>
      </c>
      <c r="C40" s="33"/>
      <c r="D40" s="33"/>
      <c r="E40" s="33">
        <v>-942.86</v>
      </c>
      <c r="F40" s="33">
        <v>-1450.87</v>
      </c>
      <c r="G40" s="33">
        <v>-2393.73</v>
      </c>
      <c r="I40" s="45"/>
    </row>
    <row r="41" spans="2:9" x14ac:dyDescent="0.2">
      <c r="B41" s="47" t="s">
        <v>831</v>
      </c>
      <c r="C41" s="33"/>
      <c r="D41" s="33"/>
      <c r="E41" s="33">
        <v>-942.86</v>
      </c>
      <c r="F41" s="33">
        <v>-1450.87</v>
      </c>
      <c r="G41" s="33">
        <v>-2393.73</v>
      </c>
      <c r="I41" s="45"/>
    </row>
    <row r="42" spans="2:9" x14ac:dyDescent="0.2">
      <c r="B42" s="46" t="s">
        <v>950</v>
      </c>
      <c r="C42" s="33"/>
      <c r="D42" s="33"/>
      <c r="E42" s="33">
        <v>-942.86</v>
      </c>
      <c r="F42" s="33">
        <v>-1450.87</v>
      </c>
      <c r="G42" s="33">
        <v>-2393.73</v>
      </c>
      <c r="I42" s="45"/>
    </row>
    <row r="43" spans="2:9" x14ac:dyDescent="0.2">
      <c r="B43" s="42" t="s">
        <v>735</v>
      </c>
      <c r="C43" s="33">
        <v>40811.410000000003</v>
      </c>
      <c r="D43" s="33">
        <v>82824.659999999974</v>
      </c>
      <c r="E43" s="33">
        <v>68031.510000000024</v>
      </c>
      <c r="F43" s="33">
        <v>190575.23</v>
      </c>
      <c r="G43" s="33">
        <v>382242.81</v>
      </c>
      <c r="I43" s="45"/>
    </row>
    <row r="44" spans="2:9" x14ac:dyDescent="0.2">
      <c r="B44" s="43" t="s">
        <v>732</v>
      </c>
      <c r="C44" s="33">
        <v>40811.410000000003</v>
      </c>
      <c r="D44" s="33">
        <v>82824.659999999974</v>
      </c>
      <c r="E44" s="33">
        <v>68031.510000000024</v>
      </c>
      <c r="F44" s="33">
        <v>190575.23</v>
      </c>
      <c r="G44" s="33">
        <v>382242.81</v>
      </c>
      <c r="I44" s="45"/>
    </row>
    <row r="45" spans="2:9" x14ac:dyDescent="0.2">
      <c r="B45" s="44" t="s">
        <v>730</v>
      </c>
      <c r="C45" s="33">
        <v>40811.410000000003</v>
      </c>
      <c r="D45" s="33">
        <v>82824.659999999974</v>
      </c>
      <c r="E45" s="33">
        <v>68031.510000000024</v>
      </c>
      <c r="F45" s="33">
        <v>190575.23</v>
      </c>
      <c r="G45" s="33">
        <v>382242.81</v>
      </c>
      <c r="I45" s="45"/>
    </row>
    <row r="46" spans="2:9" x14ac:dyDescent="0.2">
      <c r="B46" s="47" t="s">
        <v>731</v>
      </c>
      <c r="C46" s="33">
        <v>40811.410000000003</v>
      </c>
      <c r="D46" s="33">
        <v>82824.659999999974</v>
      </c>
      <c r="E46" s="33">
        <v>68031.510000000024</v>
      </c>
      <c r="F46" s="33">
        <v>190575.23</v>
      </c>
      <c r="G46" s="33">
        <v>382242.81</v>
      </c>
      <c r="I46" s="45"/>
    </row>
    <row r="47" spans="2:9" x14ac:dyDescent="0.2">
      <c r="B47" s="46" t="s">
        <v>942</v>
      </c>
      <c r="C47" s="33">
        <v>45268.05</v>
      </c>
      <c r="D47" s="33">
        <v>83262.819999999978</v>
      </c>
      <c r="E47" s="33">
        <v>68031.510000000024</v>
      </c>
      <c r="F47" s="33">
        <v>190575.23</v>
      </c>
      <c r="G47" s="33">
        <v>387137.61</v>
      </c>
      <c r="I47" s="45"/>
    </row>
    <row r="48" spans="2:9" x14ac:dyDescent="0.2">
      <c r="B48" s="46" t="s">
        <v>943</v>
      </c>
      <c r="C48" s="33">
        <v>-4456.6400000000003</v>
      </c>
      <c r="D48" s="33">
        <v>-438.16</v>
      </c>
      <c r="E48" s="33"/>
      <c r="F48" s="33"/>
      <c r="G48" s="33">
        <v>-4894.8</v>
      </c>
      <c r="I48" s="45"/>
    </row>
    <row r="49" spans="9:9" x14ac:dyDescent="0.2">
      <c r="I49" s="45"/>
    </row>
    <row r="50" spans="9:9" x14ac:dyDescent="0.2">
      <c r="I50" s="45"/>
    </row>
    <row r="51" spans="9:9" x14ac:dyDescent="0.2">
      <c r="I51" s="45"/>
    </row>
    <row r="52" spans="9:9" x14ac:dyDescent="0.2">
      <c r="I52" s="45"/>
    </row>
    <row r="53" spans="9:9" x14ac:dyDescent="0.2">
      <c r="I53" s="45"/>
    </row>
    <row r="54" spans="9:9" x14ac:dyDescent="0.2">
      <c r="I54" s="45"/>
    </row>
    <row r="55" spans="9:9" x14ac:dyDescent="0.2">
      <c r="I55" s="45"/>
    </row>
    <row r="56" spans="9:9" x14ac:dyDescent="0.2">
      <c r="I56" s="45"/>
    </row>
    <row r="57" spans="9:9" x14ac:dyDescent="0.2">
      <c r="I57" s="45"/>
    </row>
    <row r="58" spans="9:9" x14ac:dyDescent="0.2">
      <c r="I58" s="45"/>
    </row>
    <row r="59" spans="9:9" x14ac:dyDescent="0.2">
      <c r="I59" s="45"/>
    </row>
    <row r="60" spans="9:9" x14ac:dyDescent="0.2">
      <c r="I60" s="45"/>
    </row>
    <row r="61" spans="9:9" x14ac:dyDescent="0.2">
      <c r="I61" s="45"/>
    </row>
  </sheetData>
  <dataValidations disablePrompts="1" count="1">
    <dataValidation type="list" allowBlank="1" showInputMessage="1" showErrorMessage="1" sqref="P11">
      <formula1>ContablesConceptos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"/>
  <sheetViews>
    <sheetView workbookViewId="0">
      <selection activeCell="D5" sqref="D5"/>
    </sheetView>
  </sheetViews>
  <sheetFormatPr baseColWidth="10" defaultRowHeight="12.75" x14ac:dyDescent="0.2"/>
  <cols>
    <col min="2" max="2" width="35.85546875" customWidth="1"/>
    <col min="7" max="7" width="12.28515625" bestFit="1" customWidth="1"/>
  </cols>
  <sheetData>
    <row r="2" spans="2:13" ht="15" x14ac:dyDescent="0.2">
      <c r="B2" s="37" t="s">
        <v>966</v>
      </c>
      <c r="C2" s="37"/>
      <c r="M2" s="36" t="s">
        <v>965</v>
      </c>
    </row>
    <row r="4" spans="2:13" x14ac:dyDescent="0.2">
      <c r="C4" s="50" t="s">
        <v>964</v>
      </c>
    </row>
    <row r="5" spans="2:13" x14ac:dyDescent="0.2">
      <c r="B5" s="49" t="s">
        <v>963</v>
      </c>
      <c r="C5" s="51">
        <v>1</v>
      </c>
      <c r="D5" s="51" t="s">
        <v>962</v>
      </c>
      <c r="E5" s="51"/>
      <c r="F5" s="51"/>
      <c r="G5" s="51"/>
    </row>
    <row r="6" spans="2:13" x14ac:dyDescent="0.2">
      <c r="B6" s="31" t="s">
        <v>730</v>
      </c>
      <c r="C6" s="52">
        <f>IF($B6="","",IF(C$5="","",INDEX('TD Contable'!$B$5:$G$48,MATCH($B6,'TD Contable'!$B$5:$B$60,0),MATCH(C$5,'TD Contable'!$B$8:$AF$8,0))))</f>
        <v>40811.410000000003</v>
      </c>
      <c r="D6" s="52">
        <f>IF($B6="","",IF(D$5="","",INDEX('TD Contable'!$B$5:$G$48,MATCH($B6,'TD Contable'!$B$5:$B$60,0),MATCH(D$5,'TD Contable'!$B$8:$AF$8,0))))</f>
        <v>382242.81</v>
      </c>
      <c r="E6" s="52" t="str">
        <f>IF($B6="","",IF(E$5="","",INDEX('TD Contable'!$B$5:$G$48,MATCH($B6,'TD Contable'!$B$5:$B$60,0),MATCH(E$5,'TD Contable'!$B$8:$AF$8,0))))</f>
        <v/>
      </c>
      <c r="F6" s="52" t="str">
        <f>IF($B6="","",IF(F$5="","",INDEX('TD Contable'!$B$5:$G$48,MATCH($B6,'TD Contable'!$B$5:$B$60,0),MATCH(F$5,'TD Contable'!$B$8:$AF$8,0))))</f>
        <v/>
      </c>
      <c r="G6" s="52" t="str">
        <f>IF($B6="","",IF(G$5="","",INDEX('TD Contable'!$B$5:$G$48,MATCH($B6,'TD Contable'!$B$5:$B$60,0),MATCH(G$5,'TD Contable'!$B$8:$AF$8,0))))</f>
        <v/>
      </c>
    </row>
    <row r="7" spans="2:13" x14ac:dyDescent="0.2">
      <c r="B7" s="31" t="s">
        <v>748</v>
      </c>
      <c r="C7" s="52">
        <f>IF($B7="","",IF(C$5="","",INDEX('TD Contable'!$B$5:$G$48,MATCH($B7,'TD Contable'!$B$5:$B$60,0),MATCH(C$5,'TD Contable'!$B$8:$AF$8,0))))</f>
        <v>529.62</v>
      </c>
      <c r="D7" s="52">
        <f>IF($B7="","",IF(D$5="","",INDEX('TD Contable'!$B$5:$G$48,MATCH($B7,'TD Contable'!$B$5:$B$60,0),MATCH(D$5,'TD Contable'!$B$8:$AF$8,0))))</f>
        <v>2605.59</v>
      </c>
      <c r="E7" s="52" t="str">
        <f>IF($B7="","",IF(E$5="","",INDEX('TD Contable'!$B$5:$G$48,MATCH($B7,'TD Contable'!$B$5:$B$60,0),MATCH(E$5,'TD Contable'!$B$8:$AF$8,0))))</f>
        <v/>
      </c>
      <c r="F7" s="52" t="str">
        <f>IF($B7="","",IF(F$5="","",INDEX('TD Contable'!$B$5:$G$48,MATCH($B7,'TD Contable'!$B$5:$B$60,0),MATCH(F$5,'TD Contable'!$B$8:$AF$8,0))))</f>
        <v/>
      </c>
      <c r="G7" s="52" t="str">
        <f>IF($B7="","",IF(G$5="","",INDEX('TD Contable'!$B$5:$G$48,MATCH($B7,'TD Contable'!$B$5:$B$60,0),MATCH(G$5,'TD Contable'!$B$8:$AF$8,0))))</f>
        <v/>
      </c>
    </row>
    <row r="8" spans="2:13" x14ac:dyDescent="0.2">
      <c r="B8" s="31" t="s">
        <v>753</v>
      </c>
      <c r="C8" s="52">
        <f>IF($B8="","",IF(C$5="","",INDEX('TD Contable'!$B$5:$G$48,MATCH($B8,'TD Contable'!$B$5:$B$60,0),MATCH(C$5,'TD Contable'!$B$8:$AF$8,0))))</f>
        <v>-3736.2200000000003</v>
      </c>
      <c r="D8" s="52">
        <f>IF($B8="","",IF(D$5="","",INDEX('TD Contable'!$B$5:$G$48,MATCH($B8,'TD Contable'!$B$5:$B$60,0),MATCH(D$5,'TD Contable'!$B$8:$AF$8,0))))</f>
        <v>-52781.71</v>
      </c>
      <c r="E8" s="52" t="str">
        <f>IF($B8="","",IF(E$5="","",INDEX('TD Contable'!$B$5:$G$48,MATCH($B8,'TD Contable'!$B$5:$B$60,0),MATCH(E$5,'TD Contable'!$B$8:$AF$8,0))))</f>
        <v/>
      </c>
      <c r="F8" s="52" t="str">
        <f>IF($B8="","",IF(F$5="","",INDEX('TD Contable'!$B$5:$G$48,MATCH($B8,'TD Contable'!$B$5:$B$60,0),MATCH(F$5,'TD Contable'!$B$8:$AF$8,0))))</f>
        <v/>
      </c>
      <c r="G8" s="52" t="str">
        <f>IF($B8="","",IF(G$5="","",INDEX('TD Contable'!$B$5:$G$48,MATCH($B8,'TD Contable'!$B$5:$B$60,0),MATCH(G$5,'TD Contable'!$B$8:$AF$8,0))))</f>
        <v/>
      </c>
    </row>
    <row r="9" spans="2:13" x14ac:dyDescent="0.2">
      <c r="B9" s="31" t="s">
        <v>766</v>
      </c>
      <c r="C9" s="52">
        <f>IF($B9="","",IF(C$5="","",INDEX('TD Contable'!$B$5:$G$48,MATCH($B9,'TD Contable'!$B$5:$B$60,0),MATCH(C$5,'TD Contable'!$B$8:$AF$8,0))))</f>
        <v>-20239.629999999997</v>
      </c>
      <c r="D9" s="52">
        <f>IF($B9="","",IF(D$5="","",INDEX('TD Contable'!$B$5:$G$48,MATCH($B9,'TD Contable'!$B$5:$B$60,0),MATCH(D$5,'TD Contable'!$B$8:$AF$8,0))))</f>
        <v>-99787.63</v>
      </c>
      <c r="E9" s="52" t="str">
        <f>IF($B9="","",IF(E$5="","",INDEX('TD Contable'!$B$5:$G$48,MATCH($B9,'TD Contable'!$B$5:$B$60,0),MATCH(E$5,'TD Contable'!$B$8:$AF$8,0))))</f>
        <v/>
      </c>
      <c r="F9" s="52" t="str">
        <f>IF($B9="","",IF(F$5="","",INDEX('TD Contable'!$B$5:$G$48,MATCH($B9,'TD Contable'!$B$5:$B$60,0),MATCH(F$5,'TD Contable'!$B$8:$AF$8,0))))</f>
        <v/>
      </c>
      <c r="G9" s="52" t="str">
        <f>IF($B9="","",IF(G$5="","",INDEX('TD Contable'!$B$5:$G$48,MATCH($B9,'TD Contable'!$B$5:$B$60,0),MATCH(G$5,'TD Contable'!$B$8:$AF$8,0))))</f>
        <v/>
      </c>
      <c r="H9" t="str">
        <f t="shared" ref="H9" si="0">IF($B9="","",IF(H$5="","",3))</f>
        <v/>
      </c>
    </row>
    <row r="10" spans="2:13" x14ac:dyDescent="0.2">
      <c r="B10" s="31" t="s">
        <v>776</v>
      </c>
      <c r="C10" s="52">
        <f>IF($B10="","",IF(C$5="","",INDEX('TD Contable'!$B$5:$G$48,MATCH($B10,'TD Contable'!$B$5:$B$60,0),MATCH(C$5,'TD Contable'!$B$8:$AF$8,0))))</f>
        <v>-31476.83</v>
      </c>
      <c r="D10" s="52">
        <f>IF($B10="","",IF(D$5="","",INDEX('TD Contable'!$B$5:$G$48,MATCH($B10,'TD Contable'!$B$5:$B$60,0),MATCH(D$5,'TD Contable'!$B$8:$AF$8,0))))</f>
        <v>-161416.84999999995</v>
      </c>
      <c r="E10" s="52" t="str">
        <f>IF($B10="","",IF(E$5="","",INDEX('TD Contable'!$B$5:$G$48,MATCH($B10,'TD Contable'!$B$5:$B$60,0),MATCH(E$5,'TD Contable'!$B$8:$AF$8,0))))</f>
        <v/>
      </c>
      <c r="F10" s="52" t="str">
        <f>IF($B10="","",IF(F$5="","",INDEX('TD Contable'!$B$5:$G$48,MATCH($B10,'TD Contable'!$B$5:$B$60,0),MATCH(F$5,'TD Contable'!$B$8:$AF$8,0))))</f>
        <v/>
      </c>
      <c r="G10" s="52" t="str">
        <f>IF($B10="","",IF(G$5="","",INDEX('TD Contable'!$B$5:$G$48,MATCH($B10,'TD Contable'!$B$5:$B$60,0),MATCH(G$5,'TD Contable'!$B$8:$AF$8,0))))</f>
        <v/>
      </c>
    </row>
    <row r="11" spans="2:13" x14ac:dyDescent="0.2">
      <c r="B11" s="53"/>
      <c r="C11" s="53"/>
      <c r="D11" s="53"/>
      <c r="E11" s="53"/>
      <c r="F11" s="53"/>
      <c r="G11" s="53"/>
      <c r="H11" s="53"/>
      <c r="I11" s="53"/>
      <c r="J11" s="53"/>
    </row>
    <row r="12" spans="2:13" x14ac:dyDescent="0.2">
      <c r="B12">
        <f>INDEX('TD Contable'!$B$5:$G$48,MATCH($B6,'TD Contable'!$B$5:$B$60,0),MATCH(C$5,'TD Contable'!$B$8:$AF$8,0))</f>
        <v>40811.410000000003</v>
      </c>
    </row>
  </sheetData>
  <dataValidations count="2">
    <dataValidation type="list" allowBlank="1" showInputMessage="1" showErrorMessage="1" sqref="C5:I5">
      <formula1>ContablePeriodos</formula1>
    </dataValidation>
    <dataValidation type="list" allowBlank="1" showInputMessage="1" showErrorMessage="1" sqref="B6:B10">
      <formula1>ContablesConceptos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7"/>
  <sheetViews>
    <sheetView workbookViewId="0">
      <selection activeCell="E5" sqref="E5"/>
    </sheetView>
  </sheetViews>
  <sheetFormatPr baseColWidth="10" defaultRowHeight="12.75" x14ac:dyDescent="0.2"/>
  <cols>
    <col min="2" max="2" width="13.7109375" customWidth="1"/>
    <col min="3" max="3" width="15.85546875" customWidth="1"/>
    <col min="4" max="4" width="14.42578125" customWidth="1"/>
    <col min="9" max="9" width="6.5703125" customWidth="1"/>
    <col min="10" max="10" width="9" customWidth="1"/>
    <col min="12" max="12" width="31.5703125" customWidth="1"/>
  </cols>
  <sheetData>
    <row r="1" spans="1:22" ht="15" x14ac:dyDescent="0.25">
      <c r="A1" s="3" t="s">
        <v>66</v>
      </c>
      <c r="B1" s="3"/>
      <c r="C1" s="3"/>
      <c r="D1" s="3"/>
      <c r="I1" s="16" t="s">
        <v>719</v>
      </c>
      <c r="J1" s="16"/>
      <c r="K1" s="16"/>
      <c r="L1" s="16"/>
      <c r="M1" s="16"/>
      <c r="N1" s="16"/>
      <c r="O1" s="16"/>
      <c r="P1" s="16"/>
      <c r="Q1" s="16"/>
      <c r="R1" s="16"/>
      <c r="T1" s="16" t="s">
        <v>871</v>
      </c>
      <c r="U1" s="16"/>
      <c r="V1" s="16"/>
    </row>
    <row r="2" spans="1:22" ht="15" x14ac:dyDescent="0.25">
      <c r="A2" s="3"/>
      <c r="B2" s="3"/>
      <c r="C2" s="3"/>
      <c r="D2" s="3"/>
      <c r="I2" s="16"/>
      <c r="J2" s="16"/>
      <c r="K2" s="16"/>
      <c r="L2" s="16"/>
      <c r="M2" s="16"/>
      <c r="N2" s="16"/>
      <c r="O2" s="16"/>
      <c r="P2" s="16"/>
      <c r="Q2" s="16"/>
      <c r="R2" s="16"/>
      <c r="T2" s="16"/>
      <c r="U2" s="16"/>
      <c r="V2" s="16"/>
    </row>
    <row r="3" spans="1:22" ht="15" x14ac:dyDescent="0.25">
      <c r="I3" s="25" t="s">
        <v>70</v>
      </c>
      <c r="J3" s="25" t="s">
        <v>720</v>
      </c>
      <c r="K3" s="25" t="s">
        <v>721</v>
      </c>
      <c r="L3" s="25" t="s">
        <v>722</v>
      </c>
      <c r="M3" s="25" t="s">
        <v>723</v>
      </c>
      <c r="N3" s="25" t="s">
        <v>724</v>
      </c>
      <c r="O3" s="25" t="s">
        <v>725</v>
      </c>
      <c r="P3" s="25" t="s">
        <v>726</v>
      </c>
      <c r="Q3" s="25" t="s">
        <v>727</v>
      </c>
      <c r="R3" s="17" t="s">
        <v>728</v>
      </c>
      <c r="T3" s="4" t="s">
        <v>733</v>
      </c>
      <c r="U3" s="5" t="s">
        <v>734</v>
      </c>
      <c r="V3" s="24" t="str">
        <f>HYPERLINK(U3,T3)</f>
        <v>N1</v>
      </c>
    </row>
    <row r="4" spans="1:22" ht="15" x14ac:dyDescent="0.25">
      <c r="A4" s="41" t="s">
        <v>67</v>
      </c>
      <c r="B4" s="4" t="s">
        <v>68</v>
      </c>
      <c r="C4" s="4" t="s">
        <v>69</v>
      </c>
      <c r="D4" s="4" t="s">
        <v>70</v>
      </c>
      <c r="I4" s="18" t="s">
        <v>218</v>
      </c>
      <c r="J4" s="19">
        <v>10</v>
      </c>
      <c r="K4" s="18" t="s">
        <v>794</v>
      </c>
      <c r="L4" s="18" t="s">
        <v>795</v>
      </c>
      <c r="M4" s="18" t="s">
        <v>795</v>
      </c>
      <c r="N4" s="18" t="s">
        <v>732</v>
      </c>
      <c r="O4" s="18" t="s">
        <v>796</v>
      </c>
      <c r="P4" s="20" t="s">
        <v>797</v>
      </c>
      <c r="Q4" s="18" t="s">
        <v>796</v>
      </c>
      <c r="R4" s="18" t="s">
        <v>735</v>
      </c>
      <c r="T4" s="4" t="s">
        <v>739</v>
      </c>
      <c r="U4" s="5" t="s">
        <v>740</v>
      </c>
      <c r="V4" s="24" t="str">
        <f t="shared" ref="V4:V20" si="0">HYPERLINK(U4,T4)</f>
        <v>N2</v>
      </c>
    </row>
    <row r="5" spans="1:22" ht="15" x14ac:dyDescent="0.25">
      <c r="A5" s="40">
        <v>600</v>
      </c>
      <c r="B5" s="5" t="s">
        <v>78</v>
      </c>
      <c r="C5" s="6">
        <v>-1</v>
      </c>
      <c r="D5" s="7" t="s">
        <v>79</v>
      </c>
      <c r="I5" s="18" t="s">
        <v>151</v>
      </c>
      <c r="J5" s="19">
        <v>11</v>
      </c>
      <c r="K5" s="18" t="s">
        <v>798</v>
      </c>
      <c r="L5" s="18" t="s">
        <v>799</v>
      </c>
      <c r="M5" s="18" t="s">
        <v>800</v>
      </c>
      <c r="N5" s="18" t="s">
        <v>732</v>
      </c>
      <c r="O5" s="18" t="s">
        <v>801</v>
      </c>
      <c r="P5" s="20" t="s">
        <v>802</v>
      </c>
      <c r="Q5" s="18" t="s">
        <v>801</v>
      </c>
      <c r="R5" s="18" t="s">
        <v>751</v>
      </c>
      <c r="T5" s="4" t="s">
        <v>744</v>
      </c>
      <c r="U5" s="5" t="s">
        <v>745</v>
      </c>
      <c r="V5" s="24" t="str">
        <f t="shared" si="0"/>
        <v>N3</v>
      </c>
    </row>
    <row r="6" spans="1:22" ht="15" x14ac:dyDescent="0.25">
      <c r="A6" s="40">
        <v>601</v>
      </c>
      <c r="B6" s="5" t="s">
        <v>80</v>
      </c>
      <c r="C6" s="6">
        <v>-1</v>
      </c>
      <c r="D6" s="7" t="s">
        <v>81</v>
      </c>
      <c r="I6" s="18" t="s">
        <v>139</v>
      </c>
      <c r="J6" s="19">
        <v>11</v>
      </c>
      <c r="K6" s="18" t="s">
        <v>803</v>
      </c>
      <c r="L6" s="18" t="s">
        <v>799</v>
      </c>
      <c r="M6" s="18" t="s">
        <v>804</v>
      </c>
      <c r="N6" s="18" t="s">
        <v>732</v>
      </c>
      <c r="O6" s="18" t="s">
        <v>801</v>
      </c>
      <c r="P6" s="20" t="s">
        <v>802</v>
      </c>
      <c r="Q6" s="18" t="s">
        <v>801</v>
      </c>
      <c r="R6" s="18" t="s">
        <v>751</v>
      </c>
      <c r="T6" s="4" t="s">
        <v>749</v>
      </c>
      <c r="U6" s="5" t="s">
        <v>750</v>
      </c>
      <c r="V6" s="24" t="str">
        <f t="shared" si="0"/>
        <v>N4</v>
      </c>
    </row>
    <row r="7" spans="1:22" ht="15" x14ac:dyDescent="0.25">
      <c r="A7" s="40">
        <v>602</v>
      </c>
      <c r="B7" s="5" t="s">
        <v>82</v>
      </c>
      <c r="C7" s="6">
        <v>-1</v>
      </c>
      <c r="D7" s="7" t="s">
        <v>81</v>
      </c>
      <c r="I7" s="18" t="s">
        <v>805</v>
      </c>
      <c r="J7" s="19">
        <v>12</v>
      </c>
      <c r="K7" s="18" t="s">
        <v>806</v>
      </c>
      <c r="L7" s="18" t="s">
        <v>807</v>
      </c>
      <c r="M7" s="18" t="s">
        <v>807</v>
      </c>
      <c r="N7" s="18" t="s">
        <v>732</v>
      </c>
      <c r="O7" s="18"/>
      <c r="P7" s="20"/>
      <c r="Q7" s="18"/>
      <c r="R7" s="18" t="s">
        <v>751</v>
      </c>
      <c r="T7" s="4" t="s">
        <v>761</v>
      </c>
      <c r="U7" s="5" t="s">
        <v>762</v>
      </c>
      <c r="V7" s="24" t="str">
        <f t="shared" si="0"/>
        <v>N5</v>
      </c>
    </row>
    <row r="8" spans="1:22" ht="15" x14ac:dyDescent="0.25">
      <c r="A8" s="40">
        <v>606</v>
      </c>
      <c r="B8" s="5" t="s">
        <v>83</v>
      </c>
      <c r="C8" s="6">
        <v>1</v>
      </c>
      <c r="D8" s="7" t="s">
        <v>79</v>
      </c>
      <c r="I8" s="18" t="s">
        <v>808</v>
      </c>
      <c r="J8" s="19">
        <v>13</v>
      </c>
      <c r="K8" s="18" t="s">
        <v>809</v>
      </c>
      <c r="L8" s="18" t="s">
        <v>810</v>
      </c>
      <c r="M8" s="18" t="s">
        <v>810</v>
      </c>
      <c r="N8" s="18" t="s">
        <v>732</v>
      </c>
      <c r="O8" s="18"/>
      <c r="P8" s="20"/>
      <c r="Q8" s="18"/>
      <c r="R8" s="18" t="s">
        <v>751</v>
      </c>
      <c r="T8" s="4" t="s">
        <v>768</v>
      </c>
      <c r="U8" s="5" t="s">
        <v>769</v>
      </c>
      <c r="V8" s="24" t="str">
        <f t="shared" si="0"/>
        <v>N6</v>
      </c>
    </row>
    <row r="9" spans="1:22" ht="15" x14ac:dyDescent="0.25">
      <c r="A9" s="40">
        <v>607</v>
      </c>
      <c r="B9" s="5" t="s">
        <v>84</v>
      </c>
      <c r="C9" s="6">
        <v>-1</v>
      </c>
      <c r="D9" s="7" t="s">
        <v>85</v>
      </c>
      <c r="I9" s="18" t="s">
        <v>200</v>
      </c>
      <c r="J9" s="19">
        <v>14</v>
      </c>
      <c r="K9" s="18" t="s">
        <v>811</v>
      </c>
      <c r="L9" s="18" t="s">
        <v>812</v>
      </c>
      <c r="M9" s="18" t="s">
        <v>813</v>
      </c>
      <c r="N9" s="18" t="s">
        <v>814</v>
      </c>
      <c r="O9" s="18" t="s">
        <v>815</v>
      </c>
      <c r="P9" s="20" t="s">
        <v>816</v>
      </c>
      <c r="Q9" s="18" t="s">
        <v>815</v>
      </c>
      <c r="R9" s="18" t="s">
        <v>735</v>
      </c>
      <c r="T9" s="4" t="s">
        <v>777</v>
      </c>
      <c r="U9" s="5" t="s">
        <v>778</v>
      </c>
      <c r="V9" s="24" t="str">
        <f t="shared" si="0"/>
        <v>N7</v>
      </c>
    </row>
    <row r="10" spans="1:22" ht="15" x14ac:dyDescent="0.25">
      <c r="A10" s="40">
        <v>608</v>
      </c>
      <c r="B10" s="5" t="s">
        <v>86</v>
      </c>
      <c r="C10" s="6">
        <v>1</v>
      </c>
      <c r="D10" s="7" t="s">
        <v>79</v>
      </c>
      <c r="I10" s="18" t="s">
        <v>817</v>
      </c>
      <c r="J10" s="19">
        <v>14</v>
      </c>
      <c r="K10" s="18" t="s">
        <v>818</v>
      </c>
      <c r="L10" s="18" t="s">
        <v>812</v>
      </c>
      <c r="M10" s="18" t="s">
        <v>819</v>
      </c>
      <c r="N10" s="18" t="s">
        <v>814</v>
      </c>
      <c r="O10" s="18" t="s">
        <v>815</v>
      </c>
      <c r="P10" s="20" t="s">
        <v>816</v>
      </c>
      <c r="Q10" s="18" t="s">
        <v>815</v>
      </c>
      <c r="R10" s="18" t="s">
        <v>735</v>
      </c>
      <c r="T10" s="4" t="s">
        <v>788</v>
      </c>
      <c r="U10" s="5" t="s">
        <v>872</v>
      </c>
      <c r="V10" s="24" t="str">
        <f t="shared" si="0"/>
        <v>N8</v>
      </c>
    </row>
    <row r="11" spans="1:22" ht="15" x14ac:dyDescent="0.25">
      <c r="A11" s="40">
        <v>609</v>
      </c>
      <c r="B11" s="5" t="s">
        <v>87</v>
      </c>
      <c r="C11" s="6">
        <v>1</v>
      </c>
      <c r="D11" s="7" t="s">
        <v>79</v>
      </c>
      <c r="I11" s="18" t="s">
        <v>820</v>
      </c>
      <c r="J11" s="19">
        <v>14</v>
      </c>
      <c r="K11" s="18" t="s">
        <v>821</v>
      </c>
      <c r="L11" s="18" t="s">
        <v>812</v>
      </c>
      <c r="M11" s="18" t="s">
        <v>822</v>
      </c>
      <c r="N11" s="18" t="s">
        <v>814</v>
      </c>
      <c r="O11" s="18"/>
      <c r="P11" s="20"/>
      <c r="Q11" s="18" t="s">
        <v>815</v>
      </c>
      <c r="R11" s="18" t="s">
        <v>735</v>
      </c>
      <c r="T11" s="4" t="s">
        <v>792</v>
      </c>
      <c r="U11" s="5" t="s">
        <v>873</v>
      </c>
      <c r="V11" s="24" t="str">
        <f t="shared" si="0"/>
        <v>N9</v>
      </c>
    </row>
    <row r="12" spans="1:22" ht="15" x14ac:dyDescent="0.25">
      <c r="A12" s="40">
        <v>610</v>
      </c>
      <c r="B12" s="5" t="s">
        <v>88</v>
      </c>
      <c r="C12" s="6">
        <v>1</v>
      </c>
      <c r="D12" s="7" t="s">
        <v>79</v>
      </c>
      <c r="I12" s="18" t="s">
        <v>823</v>
      </c>
      <c r="J12" s="19">
        <v>15</v>
      </c>
      <c r="K12" s="18" t="s">
        <v>824</v>
      </c>
      <c r="L12" s="18" t="s">
        <v>825</v>
      </c>
      <c r="M12" s="18" t="s">
        <v>826</v>
      </c>
      <c r="N12" s="18" t="s">
        <v>814</v>
      </c>
      <c r="O12" s="18" t="s">
        <v>827</v>
      </c>
      <c r="P12" s="20" t="s">
        <v>828</v>
      </c>
      <c r="Q12" s="18" t="s">
        <v>827</v>
      </c>
      <c r="R12" s="18" t="s">
        <v>751</v>
      </c>
      <c r="T12" s="4" t="s">
        <v>796</v>
      </c>
      <c r="U12" s="5" t="s">
        <v>874</v>
      </c>
      <c r="V12" s="24" t="str">
        <f t="shared" si="0"/>
        <v>N10</v>
      </c>
    </row>
    <row r="13" spans="1:22" ht="15" x14ac:dyDescent="0.25">
      <c r="A13" s="40">
        <v>611</v>
      </c>
      <c r="B13" s="5" t="s">
        <v>89</v>
      </c>
      <c r="C13" s="6">
        <v>1</v>
      </c>
      <c r="D13" s="7" t="s">
        <v>81</v>
      </c>
      <c r="I13" s="18" t="s">
        <v>829</v>
      </c>
      <c r="J13" s="19">
        <v>15</v>
      </c>
      <c r="K13" s="18" t="s">
        <v>830</v>
      </c>
      <c r="L13" s="18" t="s">
        <v>825</v>
      </c>
      <c r="M13" s="18" t="s">
        <v>831</v>
      </c>
      <c r="N13" s="18" t="s">
        <v>814</v>
      </c>
      <c r="O13" s="18" t="s">
        <v>827</v>
      </c>
      <c r="P13" s="20" t="s">
        <v>828</v>
      </c>
      <c r="Q13" s="18" t="s">
        <v>827</v>
      </c>
      <c r="R13" s="18" t="s">
        <v>751</v>
      </c>
      <c r="T13" s="4" t="s">
        <v>801</v>
      </c>
      <c r="U13" s="5" t="s">
        <v>875</v>
      </c>
      <c r="V13" s="24" t="str">
        <f t="shared" si="0"/>
        <v>N11</v>
      </c>
    </row>
    <row r="14" spans="1:22" ht="15" x14ac:dyDescent="0.25">
      <c r="A14" s="40">
        <v>612</v>
      </c>
      <c r="B14" s="5" t="s">
        <v>90</v>
      </c>
      <c r="C14" s="6">
        <v>1</v>
      </c>
      <c r="D14" s="7" t="s">
        <v>81</v>
      </c>
      <c r="I14" s="18" t="s">
        <v>832</v>
      </c>
      <c r="J14" s="19">
        <v>15</v>
      </c>
      <c r="K14" s="18" t="s">
        <v>833</v>
      </c>
      <c r="L14" s="18" t="s">
        <v>825</v>
      </c>
      <c r="M14" s="18" t="s">
        <v>834</v>
      </c>
      <c r="N14" s="18" t="s">
        <v>814</v>
      </c>
      <c r="O14" s="18" t="s">
        <v>827</v>
      </c>
      <c r="P14" s="20" t="s">
        <v>828</v>
      </c>
      <c r="Q14" s="18" t="s">
        <v>827</v>
      </c>
      <c r="R14" s="18" t="s">
        <v>751</v>
      </c>
      <c r="T14" s="4" t="s">
        <v>876</v>
      </c>
      <c r="U14" s="5" t="s">
        <v>877</v>
      </c>
      <c r="V14" s="24" t="str">
        <f t="shared" si="0"/>
        <v>N12</v>
      </c>
    </row>
    <row r="15" spans="1:22" ht="15" x14ac:dyDescent="0.25">
      <c r="A15" s="40">
        <v>620</v>
      </c>
      <c r="B15" s="5" t="s">
        <v>91</v>
      </c>
      <c r="C15" s="6">
        <v>-1</v>
      </c>
      <c r="D15" s="7" t="s">
        <v>92</v>
      </c>
      <c r="I15" s="18" t="s">
        <v>145</v>
      </c>
      <c r="J15" s="19">
        <v>16</v>
      </c>
      <c r="K15" s="18" t="s">
        <v>835</v>
      </c>
      <c r="L15" s="18" t="s">
        <v>836</v>
      </c>
      <c r="M15" s="18" t="s">
        <v>837</v>
      </c>
      <c r="N15" s="18" t="s">
        <v>814</v>
      </c>
      <c r="O15" s="18" t="s">
        <v>838</v>
      </c>
      <c r="P15" s="20" t="s">
        <v>839</v>
      </c>
      <c r="Q15" s="18" t="s">
        <v>838</v>
      </c>
      <c r="R15" s="18" t="s">
        <v>751</v>
      </c>
      <c r="T15" s="4" t="s">
        <v>878</v>
      </c>
      <c r="U15" s="5" t="s">
        <v>879</v>
      </c>
      <c r="V15" s="24" t="str">
        <f t="shared" si="0"/>
        <v>N13</v>
      </c>
    </row>
    <row r="16" spans="1:22" ht="15" x14ac:dyDescent="0.25">
      <c r="A16" s="40">
        <v>621</v>
      </c>
      <c r="B16" s="5" t="s">
        <v>93</v>
      </c>
      <c r="C16" s="6">
        <v>-1</v>
      </c>
      <c r="D16" s="7" t="s">
        <v>92</v>
      </c>
      <c r="I16" s="18" t="s">
        <v>134</v>
      </c>
      <c r="J16" s="19">
        <v>16</v>
      </c>
      <c r="K16" s="18" t="s">
        <v>840</v>
      </c>
      <c r="L16" s="18" t="s">
        <v>836</v>
      </c>
      <c r="M16" s="18" t="s">
        <v>841</v>
      </c>
      <c r="N16" s="18" t="s">
        <v>814</v>
      </c>
      <c r="O16" s="18" t="s">
        <v>838</v>
      </c>
      <c r="P16" s="20" t="s">
        <v>842</v>
      </c>
      <c r="Q16" s="18" t="s">
        <v>838</v>
      </c>
      <c r="R16" s="18" t="s">
        <v>751</v>
      </c>
      <c r="T16" s="4" t="s">
        <v>815</v>
      </c>
      <c r="U16" s="5" t="s">
        <v>880</v>
      </c>
      <c r="V16" s="24" t="str">
        <f t="shared" si="0"/>
        <v>N14</v>
      </c>
    </row>
    <row r="17" spans="1:22" ht="15" x14ac:dyDescent="0.25">
      <c r="A17" s="40">
        <v>622</v>
      </c>
      <c r="B17" s="5" t="s">
        <v>94</v>
      </c>
      <c r="C17" s="6">
        <v>-1</v>
      </c>
      <c r="D17" s="7" t="s">
        <v>92</v>
      </c>
      <c r="I17" s="18" t="s">
        <v>843</v>
      </c>
      <c r="J17" s="19">
        <v>17</v>
      </c>
      <c r="K17" s="18" t="s">
        <v>844</v>
      </c>
      <c r="L17" s="18" t="s">
        <v>845</v>
      </c>
      <c r="M17" s="18" t="s">
        <v>846</v>
      </c>
      <c r="N17" s="18" t="s">
        <v>814</v>
      </c>
      <c r="O17" s="18" t="s">
        <v>847</v>
      </c>
      <c r="P17" s="20" t="s">
        <v>848</v>
      </c>
      <c r="Q17" s="18" t="s">
        <v>847</v>
      </c>
      <c r="R17" s="18" t="s">
        <v>751</v>
      </c>
      <c r="T17" s="4" t="s">
        <v>827</v>
      </c>
      <c r="U17" s="5" t="s">
        <v>881</v>
      </c>
      <c r="V17" s="24" t="str">
        <f t="shared" si="0"/>
        <v>N15</v>
      </c>
    </row>
    <row r="18" spans="1:22" ht="15" x14ac:dyDescent="0.25">
      <c r="A18" s="40">
        <v>623</v>
      </c>
      <c r="B18" s="5" t="s">
        <v>95</v>
      </c>
      <c r="C18" s="6">
        <v>-1</v>
      </c>
      <c r="D18" s="7" t="s">
        <v>92</v>
      </c>
      <c r="I18" s="18" t="s">
        <v>849</v>
      </c>
      <c r="J18" s="19">
        <v>18</v>
      </c>
      <c r="K18" s="18" t="s">
        <v>850</v>
      </c>
      <c r="L18" s="18" t="s">
        <v>851</v>
      </c>
      <c r="M18" s="18" t="s">
        <v>852</v>
      </c>
      <c r="N18" s="18" t="s">
        <v>853</v>
      </c>
      <c r="O18" s="18" t="s">
        <v>854</v>
      </c>
      <c r="P18" s="20" t="s">
        <v>855</v>
      </c>
      <c r="Q18" s="18" t="s">
        <v>854</v>
      </c>
      <c r="R18" s="18" t="s">
        <v>751</v>
      </c>
      <c r="T18" s="4" t="s">
        <v>838</v>
      </c>
      <c r="U18" s="5" t="s">
        <v>882</v>
      </c>
      <c r="V18" s="24" t="str">
        <f t="shared" si="0"/>
        <v>N16</v>
      </c>
    </row>
    <row r="19" spans="1:22" ht="15" x14ac:dyDescent="0.25">
      <c r="A19" s="40">
        <v>624</v>
      </c>
      <c r="B19" s="5" t="s">
        <v>96</v>
      </c>
      <c r="C19" s="6">
        <v>-1</v>
      </c>
      <c r="D19" s="7" t="s">
        <v>92</v>
      </c>
      <c r="I19" s="18" t="s">
        <v>856</v>
      </c>
      <c r="J19" s="19">
        <v>18</v>
      </c>
      <c r="K19" s="18" t="s">
        <v>857</v>
      </c>
      <c r="L19" s="18" t="s">
        <v>851</v>
      </c>
      <c r="M19" s="18" t="s">
        <v>858</v>
      </c>
      <c r="N19" s="18" t="s">
        <v>853</v>
      </c>
      <c r="O19" s="18" t="s">
        <v>854</v>
      </c>
      <c r="P19" s="20" t="s">
        <v>855</v>
      </c>
      <c r="Q19" s="18" t="s">
        <v>854</v>
      </c>
      <c r="R19" s="18" t="s">
        <v>751</v>
      </c>
      <c r="T19" s="4" t="s">
        <v>847</v>
      </c>
      <c r="U19" s="5" t="s">
        <v>883</v>
      </c>
      <c r="V19" s="24" t="str">
        <f t="shared" si="0"/>
        <v>N17</v>
      </c>
    </row>
    <row r="20" spans="1:22" ht="15" x14ac:dyDescent="0.25">
      <c r="A20" s="40">
        <v>625</v>
      </c>
      <c r="B20" s="5" t="s">
        <v>97</v>
      </c>
      <c r="C20" s="6">
        <v>-1</v>
      </c>
      <c r="D20" s="15" t="s">
        <v>92</v>
      </c>
      <c r="I20" s="18" t="s">
        <v>859</v>
      </c>
      <c r="J20" s="19">
        <v>19</v>
      </c>
      <c r="K20" s="18" t="s">
        <v>860</v>
      </c>
      <c r="L20" s="18" t="s">
        <v>861</v>
      </c>
      <c r="M20" s="18" t="s">
        <v>862</v>
      </c>
      <c r="N20" s="18" t="s">
        <v>863</v>
      </c>
      <c r="O20" s="18" t="s">
        <v>847</v>
      </c>
      <c r="P20" s="20" t="s">
        <v>864</v>
      </c>
      <c r="Q20" s="18" t="s">
        <v>865</v>
      </c>
      <c r="R20" s="18" t="s">
        <v>751</v>
      </c>
      <c r="T20" s="4" t="s">
        <v>854</v>
      </c>
      <c r="U20" s="5" t="s">
        <v>884</v>
      </c>
      <c r="V20" s="24" t="str">
        <f t="shared" si="0"/>
        <v>N18</v>
      </c>
    </row>
    <row r="21" spans="1:22" ht="15" x14ac:dyDescent="0.25">
      <c r="A21" s="40">
        <v>626</v>
      </c>
      <c r="B21" s="5" t="s">
        <v>98</v>
      </c>
      <c r="C21" s="6">
        <v>-1</v>
      </c>
      <c r="D21" s="7" t="s">
        <v>92</v>
      </c>
      <c r="I21" s="18" t="s">
        <v>163</v>
      </c>
      <c r="J21" s="19">
        <v>1</v>
      </c>
      <c r="K21" s="18" t="s">
        <v>729</v>
      </c>
      <c r="L21" s="18" t="s">
        <v>730</v>
      </c>
      <c r="M21" s="18" t="s">
        <v>731</v>
      </c>
      <c r="N21" s="18" t="s">
        <v>732</v>
      </c>
      <c r="O21" s="18" t="s">
        <v>733</v>
      </c>
      <c r="P21" s="20" t="s">
        <v>734</v>
      </c>
      <c r="Q21" s="18" t="s">
        <v>733</v>
      </c>
      <c r="R21" s="18" t="s">
        <v>735</v>
      </c>
    </row>
    <row r="22" spans="1:22" ht="15" x14ac:dyDescent="0.25">
      <c r="A22" s="40">
        <v>627</v>
      </c>
      <c r="B22" s="5" t="s">
        <v>99</v>
      </c>
      <c r="C22" s="6">
        <v>-1</v>
      </c>
      <c r="D22" s="7" t="s">
        <v>92</v>
      </c>
      <c r="I22" s="18" t="s">
        <v>170</v>
      </c>
      <c r="J22" s="19">
        <v>1</v>
      </c>
      <c r="K22" s="18" t="s">
        <v>168</v>
      </c>
      <c r="L22" s="18" t="s">
        <v>730</v>
      </c>
      <c r="M22" s="18" t="s">
        <v>736</v>
      </c>
      <c r="N22" s="18" t="s">
        <v>732</v>
      </c>
      <c r="O22" s="18" t="s">
        <v>733</v>
      </c>
      <c r="P22" s="20" t="s">
        <v>734</v>
      </c>
      <c r="Q22" s="18" t="s">
        <v>733</v>
      </c>
      <c r="R22" s="18" t="s">
        <v>735</v>
      </c>
    </row>
    <row r="23" spans="1:22" ht="15" x14ac:dyDescent="0.25">
      <c r="A23" s="40">
        <v>628</v>
      </c>
      <c r="B23" s="5" t="s">
        <v>100</v>
      </c>
      <c r="C23" s="6">
        <v>-1</v>
      </c>
      <c r="D23" s="7" t="s">
        <v>92</v>
      </c>
      <c r="I23" s="18" t="s">
        <v>175</v>
      </c>
      <c r="J23" s="19">
        <v>2</v>
      </c>
      <c r="K23" s="18" t="s">
        <v>737</v>
      </c>
      <c r="L23" s="18" t="s">
        <v>738</v>
      </c>
      <c r="M23" s="18" t="s">
        <v>738</v>
      </c>
      <c r="N23" s="18" t="s">
        <v>732</v>
      </c>
      <c r="O23" s="18" t="s">
        <v>739</v>
      </c>
      <c r="P23" s="20" t="s">
        <v>740</v>
      </c>
      <c r="Q23" s="18" t="s">
        <v>739</v>
      </c>
      <c r="R23" s="18" t="s">
        <v>735</v>
      </c>
    </row>
    <row r="24" spans="1:22" ht="15" x14ac:dyDescent="0.25">
      <c r="A24" s="40">
        <v>629</v>
      </c>
      <c r="B24" s="5" t="s">
        <v>101</v>
      </c>
      <c r="C24" s="6">
        <v>-1</v>
      </c>
      <c r="D24" s="7" t="s">
        <v>92</v>
      </c>
      <c r="I24" s="18" t="s">
        <v>180</v>
      </c>
      <c r="J24" s="19">
        <v>3</v>
      </c>
      <c r="K24" s="18" t="s">
        <v>741</v>
      </c>
      <c r="L24" s="18" t="s">
        <v>742</v>
      </c>
      <c r="M24" s="18" t="s">
        <v>743</v>
      </c>
      <c r="N24" s="18" t="s">
        <v>732</v>
      </c>
      <c r="O24" s="18" t="s">
        <v>744</v>
      </c>
      <c r="P24" s="20" t="s">
        <v>745</v>
      </c>
      <c r="Q24" s="18" t="s">
        <v>744</v>
      </c>
      <c r="R24" s="18" t="s">
        <v>735</v>
      </c>
    </row>
    <row r="25" spans="1:22" ht="15" x14ac:dyDescent="0.25">
      <c r="A25" s="40">
        <v>630</v>
      </c>
      <c r="B25" s="5" t="s">
        <v>102</v>
      </c>
      <c r="C25" s="6">
        <v>-1</v>
      </c>
      <c r="D25" s="7">
        <v>17</v>
      </c>
      <c r="I25" s="18" t="s">
        <v>79</v>
      </c>
      <c r="J25" s="19">
        <v>4</v>
      </c>
      <c r="K25" s="18" t="s">
        <v>746</v>
      </c>
      <c r="L25" s="18" t="s">
        <v>747</v>
      </c>
      <c r="M25" s="18" t="s">
        <v>748</v>
      </c>
      <c r="N25" s="18" t="s">
        <v>732</v>
      </c>
      <c r="O25" s="18" t="s">
        <v>749</v>
      </c>
      <c r="P25" s="20" t="s">
        <v>750</v>
      </c>
      <c r="Q25" s="18" t="s">
        <v>749</v>
      </c>
      <c r="R25" s="18" t="s">
        <v>751</v>
      </c>
    </row>
    <row r="26" spans="1:22" ht="15" x14ac:dyDescent="0.25">
      <c r="A26" s="40">
        <v>631</v>
      </c>
      <c r="B26" s="5" t="s">
        <v>103</v>
      </c>
      <c r="C26" s="6">
        <v>-1</v>
      </c>
      <c r="D26" s="7" t="s">
        <v>104</v>
      </c>
      <c r="I26" s="18" t="s">
        <v>81</v>
      </c>
      <c r="J26" s="19">
        <v>4</v>
      </c>
      <c r="K26" s="18" t="s">
        <v>752</v>
      </c>
      <c r="L26" s="18" t="s">
        <v>747</v>
      </c>
      <c r="M26" s="18" t="s">
        <v>753</v>
      </c>
      <c r="N26" s="18" t="s">
        <v>732</v>
      </c>
      <c r="O26" s="18" t="s">
        <v>749</v>
      </c>
      <c r="P26" s="20" t="s">
        <v>750</v>
      </c>
      <c r="Q26" s="18" t="s">
        <v>749</v>
      </c>
      <c r="R26" s="18" t="s">
        <v>751</v>
      </c>
    </row>
    <row r="27" spans="1:22" ht="15" x14ac:dyDescent="0.25">
      <c r="A27" s="40">
        <v>633</v>
      </c>
      <c r="B27" s="5" t="s">
        <v>105</v>
      </c>
      <c r="C27" s="6">
        <v>-1</v>
      </c>
      <c r="D27" s="7">
        <v>17</v>
      </c>
      <c r="I27" s="18" t="s">
        <v>85</v>
      </c>
      <c r="J27" s="19">
        <v>4</v>
      </c>
      <c r="K27" s="18" t="s">
        <v>754</v>
      </c>
      <c r="L27" s="18" t="s">
        <v>747</v>
      </c>
      <c r="M27" s="18" t="s">
        <v>755</v>
      </c>
      <c r="N27" s="18" t="s">
        <v>732</v>
      </c>
      <c r="O27" s="18" t="s">
        <v>749</v>
      </c>
      <c r="P27" s="20" t="s">
        <v>750</v>
      </c>
      <c r="Q27" s="18" t="s">
        <v>749</v>
      </c>
      <c r="R27" s="18" t="s">
        <v>751</v>
      </c>
    </row>
    <row r="28" spans="1:22" ht="15" x14ac:dyDescent="0.25">
      <c r="A28" s="40">
        <v>634</v>
      </c>
      <c r="B28" s="5" t="s">
        <v>106</v>
      </c>
      <c r="C28" s="6">
        <v>-1</v>
      </c>
      <c r="D28" s="7" t="s">
        <v>104</v>
      </c>
      <c r="I28" s="18" t="s">
        <v>155</v>
      </c>
      <c r="J28" s="19">
        <v>4</v>
      </c>
      <c r="K28" s="18" t="s">
        <v>756</v>
      </c>
      <c r="L28" s="18" t="s">
        <v>747</v>
      </c>
      <c r="M28" s="18" t="s">
        <v>757</v>
      </c>
      <c r="N28" s="18" t="s">
        <v>732</v>
      </c>
      <c r="O28" s="18" t="s">
        <v>749</v>
      </c>
      <c r="P28" s="20" t="s">
        <v>750</v>
      </c>
      <c r="Q28" s="18" t="s">
        <v>749</v>
      </c>
      <c r="R28" s="18" t="s">
        <v>751</v>
      </c>
    </row>
    <row r="29" spans="1:22" ht="15" x14ac:dyDescent="0.25">
      <c r="A29" s="40">
        <v>636</v>
      </c>
      <c r="B29" s="5" t="s">
        <v>107</v>
      </c>
      <c r="C29" s="6">
        <v>1</v>
      </c>
      <c r="D29" s="7" t="s">
        <v>104</v>
      </c>
      <c r="I29" s="18" t="s">
        <v>189</v>
      </c>
      <c r="J29" s="19">
        <v>5</v>
      </c>
      <c r="K29" s="18" t="s">
        <v>758</v>
      </c>
      <c r="L29" s="18" t="s">
        <v>759</v>
      </c>
      <c r="M29" s="18" t="s">
        <v>760</v>
      </c>
      <c r="N29" s="18" t="s">
        <v>732</v>
      </c>
      <c r="O29" s="18" t="s">
        <v>761</v>
      </c>
      <c r="P29" s="20" t="s">
        <v>762</v>
      </c>
      <c r="Q29" s="18" t="s">
        <v>761</v>
      </c>
      <c r="R29" s="18" t="s">
        <v>735</v>
      </c>
    </row>
    <row r="30" spans="1:22" ht="15" x14ac:dyDescent="0.25">
      <c r="A30" s="40">
        <v>638</v>
      </c>
      <c r="B30" s="5" t="s">
        <v>108</v>
      </c>
      <c r="C30" s="6">
        <v>1</v>
      </c>
      <c r="D30" s="7">
        <v>17</v>
      </c>
      <c r="I30" s="18" t="s">
        <v>184</v>
      </c>
      <c r="J30" s="19">
        <v>5</v>
      </c>
      <c r="K30" s="18" t="s">
        <v>763</v>
      </c>
      <c r="L30" s="18" t="s">
        <v>759</v>
      </c>
      <c r="M30" s="18" t="s">
        <v>764</v>
      </c>
      <c r="N30" s="18" t="s">
        <v>732</v>
      </c>
      <c r="O30" s="18" t="s">
        <v>761</v>
      </c>
      <c r="P30" s="20" t="s">
        <v>762</v>
      </c>
      <c r="Q30" s="18" t="s">
        <v>761</v>
      </c>
      <c r="R30" s="18" t="s">
        <v>735</v>
      </c>
    </row>
    <row r="31" spans="1:22" ht="15" x14ac:dyDescent="0.25">
      <c r="A31" s="40">
        <v>639</v>
      </c>
      <c r="B31" s="5" t="s">
        <v>109</v>
      </c>
      <c r="C31" s="6">
        <v>1</v>
      </c>
      <c r="D31" s="7" t="s">
        <v>104</v>
      </c>
      <c r="I31" s="18" t="s">
        <v>111</v>
      </c>
      <c r="J31" s="19">
        <v>6</v>
      </c>
      <c r="K31" s="18" t="s">
        <v>765</v>
      </c>
      <c r="L31" s="18" t="s">
        <v>766</v>
      </c>
      <c r="M31" s="18" t="s">
        <v>767</v>
      </c>
      <c r="N31" s="18" t="s">
        <v>732</v>
      </c>
      <c r="O31" s="18" t="s">
        <v>768</v>
      </c>
      <c r="P31" s="20" t="s">
        <v>769</v>
      </c>
      <c r="Q31" s="18" t="s">
        <v>768</v>
      </c>
      <c r="R31" s="18" t="s">
        <v>751</v>
      </c>
    </row>
    <row r="32" spans="1:22" ht="15" x14ac:dyDescent="0.25">
      <c r="A32" s="40">
        <v>640</v>
      </c>
      <c r="B32" s="5" t="s">
        <v>110</v>
      </c>
      <c r="C32" s="6">
        <v>-1</v>
      </c>
      <c r="D32" s="7" t="s">
        <v>111</v>
      </c>
      <c r="I32" s="18" t="s">
        <v>114</v>
      </c>
      <c r="J32" s="19">
        <v>6</v>
      </c>
      <c r="K32" s="18" t="s">
        <v>770</v>
      </c>
      <c r="L32" s="18" t="s">
        <v>766</v>
      </c>
      <c r="M32" s="18" t="s">
        <v>771</v>
      </c>
      <c r="N32" s="18" t="s">
        <v>732</v>
      </c>
      <c r="O32" s="18" t="s">
        <v>768</v>
      </c>
      <c r="P32" s="20" t="s">
        <v>769</v>
      </c>
      <c r="Q32" s="18" t="s">
        <v>768</v>
      </c>
      <c r="R32" s="18" t="s">
        <v>751</v>
      </c>
    </row>
    <row r="33" spans="1:18" ht="15" x14ac:dyDescent="0.25">
      <c r="A33" s="40">
        <v>641</v>
      </c>
      <c r="B33" s="5" t="s">
        <v>112</v>
      </c>
      <c r="C33" s="6">
        <v>-1</v>
      </c>
      <c r="D33" s="7" t="s">
        <v>111</v>
      </c>
      <c r="I33" s="18" t="s">
        <v>117</v>
      </c>
      <c r="J33" s="19">
        <v>6</v>
      </c>
      <c r="K33" s="18" t="s">
        <v>772</v>
      </c>
      <c r="L33" s="18" t="s">
        <v>766</v>
      </c>
      <c r="M33" s="18" t="s">
        <v>773</v>
      </c>
      <c r="N33" s="18" t="s">
        <v>732</v>
      </c>
      <c r="O33" s="18" t="s">
        <v>768</v>
      </c>
      <c r="P33" s="20" t="s">
        <v>769</v>
      </c>
      <c r="Q33" s="18" t="s">
        <v>768</v>
      </c>
      <c r="R33" s="18" t="s">
        <v>751</v>
      </c>
    </row>
    <row r="34" spans="1:18" ht="15" x14ac:dyDescent="0.25">
      <c r="A34" s="40">
        <v>642</v>
      </c>
      <c r="B34" s="5" t="s">
        <v>113</v>
      </c>
      <c r="C34" s="6">
        <v>-1</v>
      </c>
      <c r="D34" s="7" t="s">
        <v>114</v>
      </c>
      <c r="I34" s="18" t="s">
        <v>92</v>
      </c>
      <c r="J34" s="19">
        <v>7</v>
      </c>
      <c r="K34" s="18" t="s">
        <v>774</v>
      </c>
      <c r="L34" s="18" t="s">
        <v>775</v>
      </c>
      <c r="M34" s="18" t="s">
        <v>776</v>
      </c>
      <c r="N34" s="18" t="s">
        <v>732</v>
      </c>
      <c r="O34" s="18" t="s">
        <v>777</v>
      </c>
      <c r="P34" s="20" t="s">
        <v>778</v>
      </c>
      <c r="Q34" s="18" t="s">
        <v>777</v>
      </c>
      <c r="R34" s="18" t="s">
        <v>751</v>
      </c>
    </row>
    <row r="35" spans="1:18" ht="15" x14ac:dyDescent="0.25">
      <c r="A35" s="40">
        <v>643</v>
      </c>
      <c r="B35" s="5" t="s">
        <v>115</v>
      </c>
      <c r="C35" s="6">
        <v>-1</v>
      </c>
      <c r="D35" s="7" t="s">
        <v>114</v>
      </c>
      <c r="I35" s="18" t="s">
        <v>104</v>
      </c>
      <c r="J35" s="19">
        <v>7</v>
      </c>
      <c r="K35" s="18" t="s">
        <v>779</v>
      </c>
      <c r="L35" s="18" t="s">
        <v>775</v>
      </c>
      <c r="M35" s="18" t="s">
        <v>780</v>
      </c>
      <c r="N35" s="18" t="s">
        <v>732</v>
      </c>
      <c r="O35" s="18" t="s">
        <v>777</v>
      </c>
      <c r="P35" s="20" t="s">
        <v>778</v>
      </c>
      <c r="Q35" s="18" t="s">
        <v>777</v>
      </c>
      <c r="R35" s="18" t="s">
        <v>751</v>
      </c>
    </row>
    <row r="36" spans="1:18" ht="15" x14ac:dyDescent="0.25">
      <c r="A36" s="40">
        <v>644</v>
      </c>
      <c r="B36" s="5" t="s">
        <v>116</v>
      </c>
      <c r="C36" s="6">
        <v>-1</v>
      </c>
      <c r="D36" s="7" t="s">
        <v>117</v>
      </c>
      <c r="I36" s="18" t="s">
        <v>121</v>
      </c>
      <c r="J36" s="19">
        <v>7</v>
      </c>
      <c r="K36" s="18" t="s">
        <v>781</v>
      </c>
      <c r="L36" s="18" t="s">
        <v>775</v>
      </c>
      <c r="M36" s="18" t="s">
        <v>782</v>
      </c>
      <c r="N36" s="18" t="s">
        <v>732</v>
      </c>
      <c r="O36" s="18" t="s">
        <v>777</v>
      </c>
      <c r="P36" s="20" t="s">
        <v>778</v>
      </c>
      <c r="Q36" s="18" t="s">
        <v>777</v>
      </c>
      <c r="R36" s="18" t="s">
        <v>751</v>
      </c>
    </row>
    <row r="37" spans="1:18" ht="15" x14ac:dyDescent="0.25">
      <c r="A37" s="40">
        <v>645</v>
      </c>
      <c r="B37" s="5" t="s">
        <v>118</v>
      </c>
      <c r="C37" s="6">
        <v>-1</v>
      </c>
      <c r="D37" s="7" t="s">
        <v>111</v>
      </c>
      <c r="I37" s="18" t="s">
        <v>123</v>
      </c>
      <c r="J37" s="19">
        <v>7</v>
      </c>
      <c r="K37" s="18" t="s">
        <v>783</v>
      </c>
      <c r="L37" s="18" t="s">
        <v>775</v>
      </c>
      <c r="M37" s="18" t="s">
        <v>784</v>
      </c>
      <c r="N37" s="18" t="s">
        <v>732</v>
      </c>
      <c r="O37" s="18" t="s">
        <v>777</v>
      </c>
      <c r="P37" s="20" t="s">
        <v>785</v>
      </c>
      <c r="Q37" s="18" t="s">
        <v>777</v>
      </c>
      <c r="R37" s="18" t="s">
        <v>751</v>
      </c>
    </row>
    <row r="38" spans="1:18" ht="15" x14ac:dyDescent="0.25">
      <c r="A38" s="40">
        <v>649</v>
      </c>
      <c r="B38" s="5" t="s">
        <v>119</v>
      </c>
      <c r="C38" s="6">
        <v>-1</v>
      </c>
      <c r="D38" s="7" t="s">
        <v>114</v>
      </c>
      <c r="I38" s="18" t="s">
        <v>147</v>
      </c>
      <c r="J38" s="19">
        <v>8</v>
      </c>
      <c r="K38" s="18" t="s">
        <v>786</v>
      </c>
      <c r="L38" s="18" t="s">
        <v>787</v>
      </c>
      <c r="M38" s="18" t="s">
        <v>787</v>
      </c>
      <c r="N38" s="18" t="s">
        <v>732</v>
      </c>
      <c r="O38" s="18" t="s">
        <v>788</v>
      </c>
      <c r="P38" s="20" t="s">
        <v>789</v>
      </c>
      <c r="Q38" s="18" t="s">
        <v>788</v>
      </c>
      <c r="R38" s="18" t="s">
        <v>751</v>
      </c>
    </row>
    <row r="39" spans="1:18" ht="15" x14ac:dyDescent="0.25">
      <c r="A39" s="40">
        <v>650</v>
      </c>
      <c r="B39" s="5" t="s">
        <v>120</v>
      </c>
      <c r="C39" s="6">
        <v>-1</v>
      </c>
      <c r="D39" s="7" t="s">
        <v>121</v>
      </c>
      <c r="I39" s="18" t="s">
        <v>186</v>
      </c>
      <c r="J39" s="19">
        <v>9</v>
      </c>
      <c r="K39" s="18" t="s">
        <v>790</v>
      </c>
      <c r="L39" s="18" t="s">
        <v>791</v>
      </c>
      <c r="M39" s="18" t="s">
        <v>791</v>
      </c>
      <c r="N39" s="18" t="s">
        <v>732</v>
      </c>
      <c r="O39" s="18" t="s">
        <v>792</v>
      </c>
      <c r="P39" s="20" t="s">
        <v>793</v>
      </c>
      <c r="Q39" s="18" t="s">
        <v>792</v>
      </c>
      <c r="R39" s="18" t="s">
        <v>735</v>
      </c>
    </row>
    <row r="40" spans="1:18" ht="15" x14ac:dyDescent="0.25">
      <c r="A40" s="40">
        <v>651</v>
      </c>
      <c r="B40" s="5" t="s">
        <v>122</v>
      </c>
      <c r="C40" s="6">
        <v>-1</v>
      </c>
      <c r="D40" s="7" t="s">
        <v>123</v>
      </c>
      <c r="I40" s="21" t="s">
        <v>866</v>
      </c>
      <c r="J40" s="22">
        <v>18</v>
      </c>
      <c r="K40" s="21" t="s">
        <v>867</v>
      </c>
      <c r="L40" s="21" t="s">
        <v>868</v>
      </c>
      <c r="M40" s="21" t="s">
        <v>868</v>
      </c>
      <c r="N40" s="21" t="s">
        <v>869</v>
      </c>
      <c r="O40" s="21" t="s">
        <v>854</v>
      </c>
      <c r="P40" s="23" t="s">
        <v>870</v>
      </c>
      <c r="Q40" s="21" t="s">
        <v>854</v>
      </c>
      <c r="R40" s="21" t="s">
        <v>751</v>
      </c>
    </row>
    <row r="41" spans="1:18" ht="15" x14ac:dyDescent="0.25">
      <c r="A41" s="40">
        <v>659</v>
      </c>
      <c r="B41" s="5" t="s">
        <v>124</v>
      </c>
      <c r="C41" s="6">
        <v>-1</v>
      </c>
      <c r="D41" s="7" t="s">
        <v>123</v>
      </c>
    </row>
    <row r="42" spans="1:18" ht="15" x14ac:dyDescent="0.25">
      <c r="A42" s="40">
        <v>660</v>
      </c>
      <c r="B42" s="5" t="s">
        <v>125</v>
      </c>
      <c r="C42" s="6">
        <v>-1</v>
      </c>
      <c r="D42" s="7" t="s">
        <v>126</v>
      </c>
    </row>
    <row r="43" spans="1:18" ht="15" x14ac:dyDescent="0.25">
      <c r="A43" s="40">
        <v>661</v>
      </c>
      <c r="B43" s="5" t="s">
        <v>127</v>
      </c>
      <c r="C43" s="6">
        <v>-1</v>
      </c>
      <c r="D43" s="7" t="s">
        <v>126</v>
      </c>
    </row>
    <row r="44" spans="1:18" ht="15" x14ac:dyDescent="0.25">
      <c r="A44" s="40">
        <v>662</v>
      </c>
      <c r="B44" s="5" t="s">
        <v>128</v>
      </c>
      <c r="C44" s="6">
        <v>-1</v>
      </c>
      <c r="D44" s="7" t="s">
        <v>126</v>
      </c>
    </row>
    <row r="45" spans="1:18" ht="15" x14ac:dyDescent="0.25">
      <c r="A45" s="40">
        <v>663</v>
      </c>
      <c r="B45" s="5" t="s">
        <v>129</v>
      </c>
      <c r="C45" s="6">
        <v>-1</v>
      </c>
      <c r="D45" s="7" t="s">
        <v>126</v>
      </c>
    </row>
    <row r="46" spans="1:18" ht="15" x14ac:dyDescent="0.25">
      <c r="A46" s="40">
        <v>664</v>
      </c>
      <c r="B46" s="5" t="s">
        <v>130</v>
      </c>
      <c r="C46" s="6">
        <v>-1</v>
      </c>
      <c r="D46" s="7" t="s">
        <v>131</v>
      </c>
    </row>
    <row r="47" spans="1:18" ht="15" x14ac:dyDescent="0.25">
      <c r="A47" s="40">
        <v>665</v>
      </c>
      <c r="B47" s="5" t="s">
        <v>132</v>
      </c>
      <c r="C47" s="6">
        <v>-1</v>
      </c>
      <c r="D47" s="7" t="s">
        <v>829</v>
      </c>
    </row>
    <row r="48" spans="1:18" ht="15" x14ac:dyDescent="0.25">
      <c r="A48" s="40">
        <v>666</v>
      </c>
      <c r="B48" s="5" t="s">
        <v>133</v>
      </c>
      <c r="C48" s="6">
        <v>-1</v>
      </c>
      <c r="D48" s="7" t="s">
        <v>134</v>
      </c>
    </row>
    <row r="49" spans="1:4" ht="15" x14ac:dyDescent="0.25">
      <c r="A49" s="40">
        <v>667</v>
      </c>
      <c r="B49" s="5" t="s">
        <v>135</v>
      </c>
      <c r="C49" s="6">
        <v>-1</v>
      </c>
      <c r="D49" s="7" t="s">
        <v>134</v>
      </c>
    </row>
    <row r="50" spans="1:4" ht="15" x14ac:dyDescent="0.25">
      <c r="A50" s="40">
        <v>668</v>
      </c>
      <c r="B50" s="5" t="s">
        <v>136</v>
      </c>
      <c r="C50" s="6">
        <v>-1</v>
      </c>
      <c r="D50" s="7">
        <v>15</v>
      </c>
    </row>
    <row r="51" spans="1:4" ht="15" x14ac:dyDescent="0.25">
      <c r="A51" s="40">
        <v>669</v>
      </c>
      <c r="B51" s="5" t="s">
        <v>137</v>
      </c>
      <c r="C51" s="6">
        <v>-1</v>
      </c>
      <c r="D51" s="7" t="s">
        <v>126</v>
      </c>
    </row>
    <row r="52" spans="1:4" ht="15" x14ac:dyDescent="0.25">
      <c r="A52" s="40">
        <v>670</v>
      </c>
      <c r="B52" s="5" t="s">
        <v>138</v>
      </c>
      <c r="C52" s="6">
        <v>-1</v>
      </c>
      <c r="D52" s="7" t="s">
        <v>139</v>
      </c>
    </row>
    <row r="53" spans="1:4" ht="15" x14ac:dyDescent="0.25">
      <c r="A53" s="40">
        <v>671</v>
      </c>
      <c r="B53" s="5" t="s">
        <v>140</v>
      </c>
      <c r="C53" s="6">
        <v>-1</v>
      </c>
      <c r="D53" s="7" t="s">
        <v>139</v>
      </c>
    </row>
    <row r="54" spans="1:4" ht="15" x14ac:dyDescent="0.25">
      <c r="A54" s="40">
        <v>672</v>
      </c>
      <c r="B54" s="5" t="s">
        <v>141</v>
      </c>
      <c r="C54" s="6">
        <v>-1</v>
      </c>
      <c r="D54" s="7" t="s">
        <v>139</v>
      </c>
    </row>
    <row r="55" spans="1:4" ht="15" x14ac:dyDescent="0.25">
      <c r="A55" s="40">
        <v>673</v>
      </c>
      <c r="B55" s="5" t="s">
        <v>142</v>
      </c>
      <c r="C55" s="6">
        <v>-1</v>
      </c>
      <c r="D55" s="7" t="s">
        <v>134</v>
      </c>
    </row>
    <row r="56" spans="1:4" ht="15" x14ac:dyDescent="0.25">
      <c r="A56" s="40">
        <v>675</v>
      </c>
      <c r="B56" s="5" t="s">
        <v>143</v>
      </c>
      <c r="C56" s="6">
        <v>-1</v>
      </c>
      <c r="D56" s="7" t="s">
        <v>134</v>
      </c>
    </row>
    <row r="57" spans="1:4" ht="15" x14ac:dyDescent="0.25">
      <c r="A57" s="40">
        <v>678</v>
      </c>
      <c r="B57" s="5" t="s">
        <v>144</v>
      </c>
      <c r="C57" s="6">
        <v>-1</v>
      </c>
      <c r="D57" s="7" t="s">
        <v>145</v>
      </c>
    </row>
    <row r="58" spans="1:4" ht="15" x14ac:dyDescent="0.25">
      <c r="A58" s="40">
        <v>680</v>
      </c>
      <c r="B58" s="5" t="s">
        <v>146</v>
      </c>
      <c r="C58" s="6">
        <v>-1</v>
      </c>
      <c r="D58" s="8" t="s">
        <v>147</v>
      </c>
    </row>
    <row r="59" spans="1:4" ht="15" x14ac:dyDescent="0.25">
      <c r="A59" s="40">
        <v>681</v>
      </c>
      <c r="B59" s="5" t="s">
        <v>148</v>
      </c>
      <c r="C59" s="6">
        <v>-1</v>
      </c>
      <c r="D59" s="8" t="s">
        <v>147</v>
      </c>
    </row>
    <row r="60" spans="1:4" ht="15" x14ac:dyDescent="0.25">
      <c r="A60" s="40">
        <v>682</v>
      </c>
      <c r="B60" s="5" t="s">
        <v>149</v>
      </c>
      <c r="C60" s="6">
        <v>-1</v>
      </c>
      <c r="D60" s="8" t="s">
        <v>147</v>
      </c>
    </row>
    <row r="61" spans="1:4" ht="15" x14ac:dyDescent="0.25">
      <c r="A61" s="40">
        <v>690</v>
      </c>
      <c r="B61" s="5" t="s">
        <v>150</v>
      </c>
      <c r="C61" s="6">
        <v>-1</v>
      </c>
      <c r="D61" s="7" t="s">
        <v>151</v>
      </c>
    </row>
    <row r="62" spans="1:4" ht="15" x14ac:dyDescent="0.25">
      <c r="A62" s="40">
        <v>691</v>
      </c>
      <c r="B62" s="5" t="s">
        <v>152</v>
      </c>
      <c r="C62" s="6">
        <v>-1</v>
      </c>
      <c r="D62" s="7" t="s">
        <v>151</v>
      </c>
    </row>
    <row r="63" spans="1:4" ht="15" x14ac:dyDescent="0.25">
      <c r="A63" s="40">
        <v>692</v>
      </c>
      <c r="B63" s="5" t="s">
        <v>153</v>
      </c>
      <c r="C63" s="6">
        <v>-1</v>
      </c>
      <c r="D63" s="7" t="s">
        <v>151</v>
      </c>
    </row>
    <row r="64" spans="1:4" ht="15" x14ac:dyDescent="0.25">
      <c r="A64" s="40">
        <v>693</v>
      </c>
      <c r="B64" s="5" t="s">
        <v>154</v>
      </c>
      <c r="C64" s="6">
        <v>-1</v>
      </c>
      <c r="D64" s="7" t="s">
        <v>155</v>
      </c>
    </row>
    <row r="65" spans="1:4" ht="15" x14ac:dyDescent="0.25">
      <c r="A65" s="40">
        <v>694</v>
      </c>
      <c r="B65" s="5" t="s">
        <v>156</v>
      </c>
      <c r="C65" s="6">
        <v>-1</v>
      </c>
      <c r="D65" s="7" t="s">
        <v>121</v>
      </c>
    </row>
    <row r="66" spans="1:4" ht="15" x14ac:dyDescent="0.25">
      <c r="A66" s="40">
        <v>695</v>
      </c>
      <c r="B66" s="5" t="s">
        <v>157</v>
      </c>
      <c r="C66" s="6">
        <v>-1</v>
      </c>
      <c r="D66" s="7" t="s">
        <v>121</v>
      </c>
    </row>
    <row r="67" spans="1:4" ht="15" x14ac:dyDescent="0.25">
      <c r="A67" s="40">
        <v>696</v>
      </c>
      <c r="B67" s="5" t="s">
        <v>158</v>
      </c>
      <c r="C67" s="6">
        <v>-1</v>
      </c>
      <c r="D67" s="7" t="s">
        <v>145</v>
      </c>
    </row>
    <row r="68" spans="1:4" ht="15" x14ac:dyDescent="0.25">
      <c r="A68" s="40">
        <v>697</v>
      </c>
      <c r="B68" s="5" t="s">
        <v>159</v>
      </c>
      <c r="C68" s="6">
        <v>-1</v>
      </c>
      <c r="D68" s="7" t="s">
        <v>145</v>
      </c>
    </row>
    <row r="69" spans="1:4" ht="15" x14ac:dyDescent="0.25">
      <c r="A69" s="40">
        <v>698</v>
      </c>
      <c r="B69" s="5" t="s">
        <v>160</v>
      </c>
      <c r="C69" s="6">
        <v>-1</v>
      </c>
      <c r="D69" s="7" t="s">
        <v>145</v>
      </c>
    </row>
    <row r="70" spans="1:4" ht="15" x14ac:dyDescent="0.25">
      <c r="A70" s="40">
        <v>699</v>
      </c>
      <c r="B70" s="5" t="s">
        <v>161</v>
      </c>
      <c r="C70" s="6">
        <v>-1</v>
      </c>
      <c r="D70" s="7" t="s">
        <v>145</v>
      </c>
    </row>
    <row r="71" spans="1:4" ht="15" x14ac:dyDescent="0.25">
      <c r="A71" s="40">
        <v>700</v>
      </c>
      <c r="B71" s="5" t="s">
        <v>162</v>
      </c>
      <c r="C71" s="6">
        <v>1</v>
      </c>
      <c r="D71" s="7" t="s">
        <v>163</v>
      </c>
    </row>
    <row r="72" spans="1:4" ht="15" x14ac:dyDescent="0.25">
      <c r="A72" s="40">
        <v>701</v>
      </c>
      <c r="B72" s="5" t="s">
        <v>164</v>
      </c>
      <c r="C72" s="6">
        <v>1</v>
      </c>
      <c r="D72" s="7" t="s">
        <v>163</v>
      </c>
    </row>
    <row r="73" spans="1:4" ht="15" x14ac:dyDescent="0.25">
      <c r="A73" s="40">
        <v>702</v>
      </c>
      <c r="B73" s="5" t="s">
        <v>165</v>
      </c>
      <c r="C73" s="6">
        <v>1</v>
      </c>
      <c r="D73" s="7" t="s">
        <v>163</v>
      </c>
    </row>
    <row r="74" spans="1:4" ht="15" x14ac:dyDescent="0.25">
      <c r="A74" s="40">
        <v>703</v>
      </c>
      <c r="B74" s="5" t="s">
        <v>166</v>
      </c>
      <c r="C74" s="6">
        <v>1</v>
      </c>
      <c r="D74" s="7" t="s">
        <v>163</v>
      </c>
    </row>
    <row r="75" spans="1:4" ht="15" x14ac:dyDescent="0.25">
      <c r="A75" s="40">
        <v>704</v>
      </c>
      <c r="B75" s="5" t="s">
        <v>167</v>
      </c>
      <c r="C75" s="6">
        <v>1</v>
      </c>
      <c r="D75" s="7" t="s">
        <v>163</v>
      </c>
    </row>
    <row r="76" spans="1:4" ht="15" x14ac:dyDescent="0.25">
      <c r="A76" s="40">
        <v>705</v>
      </c>
      <c r="B76" s="5" t="s">
        <v>169</v>
      </c>
      <c r="C76" s="6">
        <v>1</v>
      </c>
      <c r="D76" s="7" t="s">
        <v>170</v>
      </c>
    </row>
    <row r="77" spans="1:4" ht="15" x14ac:dyDescent="0.25">
      <c r="A77" s="40">
        <v>706</v>
      </c>
      <c r="B77" s="5" t="s">
        <v>171</v>
      </c>
      <c r="C77" s="6">
        <v>-1</v>
      </c>
      <c r="D77" s="7" t="s">
        <v>163</v>
      </c>
    </row>
    <row r="78" spans="1:4" ht="15" x14ac:dyDescent="0.25">
      <c r="A78" s="40">
        <v>708</v>
      </c>
      <c r="B78" s="5" t="s">
        <v>172</v>
      </c>
      <c r="C78" s="6">
        <v>-1</v>
      </c>
      <c r="D78" s="7" t="s">
        <v>163</v>
      </c>
    </row>
    <row r="79" spans="1:4" ht="15" x14ac:dyDescent="0.25">
      <c r="A79" s="40">
        <v>709</v>
      </c>
      <c r="B79" s="5" t="s">
        <v>173</v>
      </c>
      <c r="C79" s="6">
        <v>-1</v>
      </c>
      <c r="D79" s="7" t="s">
        <v>163</v>
      </c>
    </row>
    <row r="80" spans="1:4" ht="15" x14ac:dyDescent="0.25">
      <c r="A80" s="40">
        <v>710</v>
      </c>
      <c r="B80" s="5" t="s">
        <v>174</v>
      </c>
      <c r="C80" s="6">
        <v>-1</v>
      </c>
      <c r="D80" s="7" t="s">
        <v>175</v>
      </c>
    </row>
    <row r="81" spans="1:4" ht="15" x14ac:dyDescent="0.25">
      <c r="A81" s="40">
        <v>711</v>
      </c>
      <c r="B81" s="5" t="s">
        <v>176</v>
      </c>
      <c r="C81" s="6">
        <v>-1</v>
      </c>
      <c r="D81" s="7" t="s">
        <v>175</v>
      </c>
    </row>
    <row r="82" spans="1:4" ht="15" x14ac:dyDescent="0.25">
      <c r="A82" s="40">
        <v>712</v>
      </c>
      <c r="B82" s="5" t="s">
        <v>177</v>
      </c>
      <c r="C82" s="6">
        <v>-1</v>
      </c>
      <c r="D82" s="7" t="s">
        <v>175</v>
      </c>
    </row>
    <row r="83" spans="1:4" ht="15" x14ac:dyDescent="0.25">
      <c r="A83" s="40">
        <v>713</v>
      </c>
      <c r="B83" s="5" t="s">
        <v>178</v>
      </c>
      <c r="C83" s="6">
        <v>-1</v>
      </c>
      <c r="D83" s="7" t="s">
        <v>175</v>
      </c>
    </row>
    <row r="84" spans="1:4" ht="15" x14ac:dyDescent="0.25">
      <c r="A84" s="40">
        <v>730</v>
      </c>
      <c r="B84" s="5" t="s">
        <v>179</v>
      </c>
      <c r="C84" s="6">
        <v>1</v>
      </c>
      <c r="D84" s="7" t="s">
        <v>180</v>
      </c>
    </row>
    <row r="85" spans="1:4" ht="15" x14ac:dyDescent="0.25">
      <c r="A85" s="40">
        <v>731</v>
      </c>
      <c r="B85" s="5" t="s">
        <v>181</v>
      </c>
      <c r="C85" s="6">
        <v>1</v>
      </c>
      <c r="D85" s="7" t="s">
        <v>180</v>
      </c>
    </row>
    <row r="86" spans="1:4" ht="15" x14ac:dyDescent="0.25">
      <c r="A86" s="40">
        <v>733</v>
      </c>
      <c r="B86" s="5" t="s">
        <v>182</v>
      </c>
      <c r="C86" s="6">
        <v>1</v>
      </c>
      <c r="D86" s="7" t="s">
        <v>180</v>
      </c>
    </row>
    <row r="87" spans="1:4" ht="15" x14ac:dyDescent="0.25">
      <c r="A87" s="40">
        <v>740</v>
      </c>
      <c r="B87" s="5" t="s">
        <v>183</v>
      </c>
      <c r="C87" s="6">
        <v>1</v>
      </c>
      <c r="D87" s="7" t="s">
        <v>184</v>
      </c>
    </row>
    <row r="88" spans="1:4" ht="15" x14ac:dyDescent="0.25">
      <c r="A88" s="40">
        <v>746</v>
      </c>
      <c r="B88" s="5" t="s">
        <v>185</v>
      </c>
      <c r="C88" s="6">
        <v>1</v>
      </c>
      <c r="D88" s="7" t="s">
        <v>186</v>
      </c>
    </row>
    <row r="89" spans="1:4" ht="15" x14ac:dyDescent="0.25">
      <c r="A89" s="40">
        <v>747</v>
      </c>
      <c r="B89" s="5" t="s">
        <v>187</v>
      </c>
      <c r="C89" s="6">
        <v>1</v>
      </c>
      <c r="D89" s="7" t="s">
        <v>184</v>
      </c>
    </row>
    <row r="90" spans="1:4" ht="15" x14ac:dyDescent="0.25">
      <c r="A90" s="40">
        <v>750</v>
      </c>
      <c r="B90" s="5" t="s">
        <v>188</v>
      </c>
      <c r="C90" s="6">
        <v>1</v>
      </c>
      <c r="D90" s="7" t="s">
        <v>189</v>
      </c>
    </row>
    <row r="91" spans="1:4" ht="15" x14ac:dyDescent="0.25">
      <c r="A91" s="40">
        <v>751</v>
      </c>
      <c r="B91" s="5" t="s">
        <v>122</v>
      </c>
      <c r="C91" s="6">
        <v>1</v>
      </c>
      <c r="D91" s="7" t="s">
        <v>189</v>
      </c>
    </row>
    <row r="92" spans="1:4" ht="15" x14ac:dyDescent="0.25">
      <c r="A92" s="40">
        <v>752</v>
      </c>
      <c r="B92" s="5" t="s">
        <v>190</v>
      </c>
      <c r="C92" s="6">
        <v>1</v>
      </c>
      <c r="D92" s="7" t="s">
        <v>189</v>
      </c>
    </row>
    <row r="93" spans="1:4" ht="15" x14ac:dyDescent="0.25">
      <c r="A93" s="40">
        <v>753</v>
      </c>
      <c r="B93" s="5" t="s">
        <v>191</v>
      </c>
      <c r="C93" s="6">
        <v>1</v>
      </c>
      <c r="D93" s="7" t="s">
        <v>189</v>
      </c>
    </row>
    <row r="94" spans="1:4" ht="15" x14ac:dyDescent="0.25">
      <c r="A94" s="40">
        <v>754</v>
      </c>
      <c r="B94" s="5" t="s">
        <v>192</v>
      </c>
      <c r="C94" s="6">
        <v>1</v>
      </c>
      <c r="D94" s="7" t="s">
        <v>189</v>
      </c>
    </row>
    <row r="95" spans="1:4" ht="15" x14ac:dyDescent="0.25">
      <c r="A95" s="40">
        <v>755</v>
      </c>
      <c r="B95" s="5" t="s">
        <v>193</v>
      </c>
      <c r="C95" s="6">
        <v>1</v>
      </c>
      <c r="D95" s="7" t="s">
        <v>189</v>
      </c>
    </row>
    <row r="96" spans="1:4" ht="15" x14ac:dyDescent="0.25">
      <c r="A96" s="40">
        <v>757</v>
      </c>
      <c r="B96" s="5" t="s">
        <v>194</v>
      </c>
      <c r="C96" s="6">
        <v>1</v>
      </c>
      <c r="D96" s="7" t="s">
        <v>189</v>
      </c>
    </row>
    <row r="97" spans="1:4" ht="15" x14ac:dyDescent="0.25">
      <c r="A97" s="40">
        <v>759</v>
      </c>
      <c r="B97" s="5" t="s">
        <v>195</v>
      </c>
      <c r="C97" s="6">
        <v>1</v>
      </c>
      <c r="D97" s="7" t="s">
        <v>189</v>
      </c>
    </row>
    <row r="98" spans="1:4" ht="15" x14ac:dyDescent="0.25">
      <c r="A98" s="40">
        <v>760</v>
      </c>
      <c r="B98" s="5" t="s">
        <v>196</v>
      </c>
      <c r="C98" s="6">
        <v>1</v>
      </c>
      <c r="D98" s="7" t="s">
        <v>72</v>
      </c>
    </row>
    <row r="99" spans="1:4" ht="15" x14ac:dyDescent="0.25">
      <c r="A99" s="40">
        <v>760</v>
      </c>
      <c r="B99" s="5" t="s">
        <v>71</v>
      </c>
      <c r="C99" s="6">
        <v>1</v>
      </c>
      <c r="D99" s="7" t="s">
        <v>72</v>
      </c>
    </row>
    <row r="100" spans="1:4" ht="15" x14ac:dyDescent="0.25">
      <c r="A100" s="40">
        <v>761</v>
      </c>
      <c r="B100" s="5" t="s">
        <v>197</v>
      </c>
      <c r="C100" s="6">
        <v>1</v>
      </c>
      <c r="D100" s="7" t="s">
        <v>74</v>
      </c>
    </row>
    <row r="101" spans="1:4" ht="15" x14ac:dyDescent="0.25">
      <c r="A101" s="40">
        <v>761</v>
      </c>
      <c r="B101" s="5" t="s">
        <v>73</v>
      </c>
      <c r="C101" s="6">
        <v>1</v>
      </c>
      <c r="D101" s="7" t="s">
        <v>74</v>
      </c>
    </row>
    <row r="102" spans="1:4" ht="15" x14ac:dyDescent="0.25">
      <c r="A102" s="40">
        <v>762</v>
      </c>
      <c r="B102" s="5" t="s">
        <v>198</v>
      </c>
      <c r="C102" s="6">
        <v>1</v>
      </c>
      <c r="D102" s="7" t="s">
        <v>74</v>
      </c>
    </row>
    <row r="103" spans="1:4" ht="15" x14ac:dyDescent="0.25">
      <c r="A103" s="40">
        <v>762</v>
      </c>
      <c r="B103" s="5" t="s">
        <v>75</v>
      </c>
      <c r="C103" s="6">
        <v>1</v>
      </c>
      <c r="D103" s="7" t="s">
        <v>74</v>
      </c>
    </row>
    <row r="104" spans="1:4" ht="15" x14ac:dyDescent="0.25">
      <c r="A104" s="40">
        <v>763</v>
      </c>
      <c r="B104" s="5" t="s">
        <v>199</v>
      </c>
      <c r="C104" s="6">
        <v>1</v>
      </c>
      <c r="D104" s="7" t="s">
        <v>200</v>
      </c>
    </row>
    <row r="105" spans="1:4" ht="15" x14ac:dyDescent="0.25">
      <c r="A105" s="40">
        <v>765</v>
      </c>
      <c r="B105" s="5" t="s">
        <v>201</v>
      </c>
      <c r="C105" s="6">
        <v>1</v>
      </c>
      <c r="D105" s="7" t="s">
        <v>74</v>
      </c>
    </row>
    <row r="106" spans="1:4" ht="15" x14ac:dyDescent="0.25">
      <c r="A106" s="40">
        <v>766</v>
      </c>
      <c r="B106" s="5" t="s">
        <v>202</v>
      </c>
      <c r="C106" s="6">
        <v>1</v>
      </c>
      <c r="D106" s="7" t="s">
        <v>74</v>
      </c>
    </row>
    <row r="107" spans="1:4" ht="15" x14ac:dyDescent="0.25">
      <c r="A107" s="40">
        <v>767</v>
      </c>
      <c r="B107" s="5" t="s">
        <v>76</v>
      </c>
      <c r="C107" s="6">
        <v>1</v>
      </c>
      <c r="D107" s="7" t="s">
        <v>74</v>
      </c>
    </row>
    <row r="108" spans="1:4" ht="15" x14ac:dyDescent="0.25">
      <c r="A108" s="40">
        <v>768</v>
      </c>
      <c r="B108" s="5" t="s">
        <v>203</v>
      </c>
      <c r="C108" s="6">
        <v>1</v>
      </c>
      <c r="D108" s="7">
        <v>15</v>
      </c>
    </row>
    <row r="109" spans="1:4" ht="15" x14ac:dyDescent="0.25">
      <c r="A109" s="40">
        <v>769</v>
      </c>
      <c r="B109" s="5" t="s">
        <v>204</v>
      </c>
      <c r="C109" s="6">
        <v>1</v>
      </c>
      <c r="D109" s="7" t="s">
        <v>74</v>
      </c>
    </row>
    <row r="110" spans="1:4" ht="15" x14ac:dyDescent="0.25">
      <c r="A110" s="40">
        <v>769</v>
      </c>
      <c r="B110" s="5" t="s">
        <v>77</v>
      </c>
      <c r="C110" s="6">
        <v>1</v>
      </c>
      <c r="D110" s="7" t="s">
        <v>74</v>
      </c>
    </row>
    <row r="111" spans="1:4" ht="15" x14ac:dyDescent="0.25">
      <c r="A111" s="40">
        <v>770</v>
      </c>
      <c r="B111" s="5" t="s">
        <v>205</v>
      </c>
      <c r="C111" s="6">
        <v>1</v>
      </c>
      <c r="D111" s="7" t="s">
        <v>139</v>
      </c>
    </row>
    <row r="112" spans="1:4" ht="15" x14ac:dyDescent="0.25">
      <c r="A112" s="40">
        <v>771</v>
      </c>
      <c r="B112" s="5" t="s">
        <v>206</v>
      </c>
      <c r="C112" s="6">
        <v>1</v>
      </c>
      <c r="D112" s="7" t="s">
        <v>139</v>
      </c>
    </row>
    <row r="113" spans="1:4" ht="15" x14ac:dyDescent="0.25">
      <c r="A113" s="40">
        <v>772</v>
      </c>
      <c r="B113" s="5" t="s">
        <v>207</v>
      </c>
      <c r="C113" s="6">
        <v>1</v>
      </c>
      <c r="D113" s="7" t="s">
        <v>139</v>
      </c>
    </row>
    <row r="114" spans="1:4" ht="15" x14ac:dyDescent="0.25">
      <c r="A114" s="40">
        <v>773</v>
      </c>
      <c r="B114" s="5" t="s">
        <v>208</v>
      </c>
      <c r="C114" s="6">
        <v>1</v>
      </c>
      <c r="D114" s="7" t="s">
        <v>134</v>
      </c>
    </row>
    <row r="115" spans="1:4" ht="15" x14ac:dyDescent="0.25">
      <c r="A115" s="40">
        <v>774</v>
      </c>
      <c r="B115" s="5" t="s">
        <v>209</v>
      </c>
      <c r="C115" s="6">
        <v>1</v>
      </c>
      <c r="D115" s="7" t="s">
        <v>134</v>
      </c>
    </row>
    <row r="116" spans="1:4" ht="15" x14ac:dyDescent="0.25">
      <c r="A116" s="40">
        <v>775</v>
      </c>
      <c r="B116" s="5" t="s">
        <v>210</v>
      </c>
      <c r="C116" s="6">
        <v>1</v>
      </c>
      <c r="D116" s="7" t="s">
        <v>134</v>
      </c>
    </row>
    <row r="117" spans="1:4" ht="15" x14ac:dyDescent="0.25">
      <c r="A117" s="40">
        <v>778</v>
      </c>
      <c r="B117" s="5" t="s">
        <v>211</v>
      </c>
      <c r="C117" s="6">
        <v>1</v>
      </c>
      <c r="D117" s="7" t="s">
        <v>808</v>
      </c>
    </row>
    <row r="118" spans="1:4" ht="15" x14ac:dyDescent="0.25">
      <c r="A118" s="40">
        <v>790</v>
      </c>
      <c r="B118" s="5" t="s">
        <v>212</v>
      </c>
      <c r="C118" s="6">
        <v>1</v>
      </c>
      <c r="D118" s="7" t="s">
        <v>139</v>
      </c>
    </row>
    <row r="119" spans="1:4" ht="15" x14ac:dyDescent="0.25">
      <c r="A119" s="40">
        <v>791</v>
      </c>
      <c r="B119" s="5" t="s">
        <v>213</v>
      </c>
      <c r="C119" s="6">
        <v>1</v>
      </c>
      <c r="D119" s="7" t="s">
        <v>139</v>
      </c>
    </row>
    <row r="120" spans="1:4" ht="15" x14ac:dyDescent="0.25">
      <c r="A120" s="40">
        <v>792</v>
      </c>
      <c r="B120" s="5" t="s">
        <v>214</v>
      </c>
      <c r="C120" s="6">
        <v>1</v>
      </c>
      <c r="D120" s="7" t="s">
        <v>139</v>
      </c>
    </row>
    <row r="121" spans="1:4" ht="15" x14ac:dyDescent="0.25">
      <c r="A121" s="40">
        <v>793</v>
      </c>
      <c r="B121" s="5" t="s">
        <v>215</v>
      </c>
      <c r="C121" s="6">
        <v>1</v>
      </c>
      <c r="D121" s="7" t="s">
        <v>155</v>
      </c>
    </row>
    <row r="122" spans="1:4" ht="15" x14ac:dyDescent="0.25">
      <c r="A122" s="40">
        <v>794</v>
      </c>
      <c r="B122" s="5" t="s">
        <v>216</v>
      </c>
      <c r="C122" s="6">
        <v>1</v>
      </c>
      <c r="D122" s="7" t="s">
        <v>121</v>
      </c>
    </row>
    <row r="123" spans="1:4" ht="15" x14ac:dyDescent="0.25">
      <c r="A123" s="40">
        <v>795</v>
      </c>
      <c r="B123" s="5" t="s">
        <v>217</v>
      </c>
      <c r="C123" s="6">
        <v>1</v>
      </c>
      <c r="D123" s="7" t="s">
        <v>218</v>
      </c>
    </row>
    <row r="124" spans="1:4" ht="15" x14ac:dyDescent="0.25">
      <c r="A124" s="40">
        <v>796</v>
      </c>
      <c r="B124" s="5" t="s">
        <v>219</v>
      </c>
      <c r="C124" s="6">
        <v>1</v>
      </c>
      <c r="D124" s="7" t="s">
        <v>145</v>
      </c>
    </row>
    <row r="125" spans="1:4" ht="15" x14ac:dyDescent="0.25">
      <c r="A125" s="40">
        <v>797</v>
      </c>
      <c r="B125" s="5" t="s">
        <v>220</v>
      </c>
      <c r="C125" s="6">
        <v>1</v>
      </c>
      <c r="D125" s="7" t="s">
        <v>145</v>
      </c>
    </row>
    <row r="126" spans="1:4" ht="15" x14ac:dyDescent="0.25">
      <c r="A126" s="40">
        <v>798</v>
      </c>
      <c r="B126" s="5" t="s">
        <v>221</v>
      </c>
      <c r="C126" s="6">
        <v>1</v>
      </c>
      <c r="D126" s="7" t="s">
        <v>145</v>
      </c>
    </row>
    <row r="127" spans="1:4" ht="15" x14ac:dyDescent="0.25">
      <c r="A127" s="40">
        <v>799</v>
      </c>
      <c r="B127" s="5" t="s">
        <v>222</v>
      </c>
      <c r="C127" s="6">
        <v>1</v>
      </c>
      <c r="D127" s="7" t="s">
        <v>145</v>
      </c>
    </row>
  </sheetData>
  <dataValidations count="1">
    <dataValidation type="list" allowBlank="1" showInputMessage="1" showErrorMessage="1" sqref="D5:D127">
      <formula1>PyGanalitica</formula1>
    </dataValidation>
  </dataValidations>
  <hyperlinks>
    <hyperlink ref="P21" r:id="rId1"/>
    <hyperlink ref="P22" r:id="rId2"/>
    <hyperlink ref="P23" r:id="rId3"/>
    <hyperlink ref="P24" r:id="rId4"/>
    <hyperlink ref="P25" r:id="rId5"/>
    <hyperlink ref="P26" r:id="rId6"/>
    <hyperlink ref="P27" r:id="rId7"/>
    <hyperlink ref="P28" r:id="rId8"/>
    <hyperlink ref="P29" r:id="rId9"/>
    <hyperlink ref="P30" r:id="rId10"/>
    <hyperlink ref="P31" r:id="rId11"/>
    <hyperlink ref="P32" r:id="rId12"/>
    <hyperlink ref="P33" r:id="rId13"/>
    <hyperlink ref="P34" r:id="rId14"/>
    <hyperlink ref="P35" r:id="rId15"/>
    <hyperlink ref="P36" r:id="rId16"/>
    <hyperlink ref="P37" r:id="rId17"/>
    <hyperlink ref="P38" r:id="rId18"/>
    <hyperlink ref="P39" r:id="rId19"/>
    <hyperlink ref="P4" r:id="rId20"/>
    <hyperlink ref="P5" r:id="rId21"/>
    <hyperlink ref="P6" r:id="rId22"/>
    <hyperlink ref="P9" r:id="rId23"/>
    <hyperlink ref="P10" r:id="rId24"/>
    <hyperlink ref="P12" r:id="rId25"/>
    <hyperlink ref="P13" r:id="rId26"/>
    <hyperlink ref="P14" r:id="rId27"/>
    <hyperlink ref="P15" r:id="rId28"/>
    <hyperlink ref="P16" r:id="rId29"/>
    <hyperlink ref="P17" r:id="rId30"/>
    <hyperlink ref="P18" r:id="rId31"/>
    <hyperlink ref="P19" r:id="rId32"/>
    <hyperlink ref="P20" r:id="rId33"/>
    <hyperlink ref="P40" r:id="rId34"/>
  </hyperlinks>
  <pageMargins left="0.7" right="0.7" top="0.75" bottom="0.75" header="0.3" footer="0.3"/>
  <tableParts count="2">
    <tablePart r:id="rId35"/>
    <tablePart r:id="rId36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J22" sqref="J22"/>
    </sheetView>
  </sheetViews>
  <sheetFormatPr baseColWidth="10" defaultRowHeight="12.75" x14ac:dyDescent="0.2"/>
  <cols>
    <col min="3" max="3" width="12.85546875" customWidth="1"/>
    <col min="4" max="4" width="18.5703125" customWidth="1"/>
    <col min="5" max="5" width="13.7109375" customWidth="1"/>
  </cols>
  <sheetData>
    <row r="1" spans="1:9" x14ac:dyDescent="0.2">
      <c r="A1" s="55" t="s">
        <v>3</v>
      </c>
      <c r="B1" s="56" t="s">
        <v>4</v>
      </c>
      <c r="C1" s="56" t="s">
        <v>0</v>
      </c>
      <c r="D1" s="56" t="s">
        <v>718</v>
      </c>
      <c r="E1" s="56" t="s">
        <v>5</v>
      </c>
      <c r="F1" s="56" t="s">
        <v>6</v>
      </c>
      <c r="G1" s="56" t="s">
        <v>7</v>
      </c>
    </row>
    <row r="2" spans="1:9" x14ac:dyDescent="0.2">
      <c r="A2" s="57">
        <v>175</v>
      </c>
      <c r="B2" s="58">
        <v>40940</v>
      </c>
      <c r="C2" s="59">
        <v>60600001</v>
      </c>
      <c r="D2" s="60" t="s">
        <v>10</v>
      </c>
      <c r="E2" s="57" t="s">
        <v>258</v>
      </c>
      <c r="F2" s="61">
        <v>0</v>
      </c>
      <c r="G2" s="61">
        <v>6.29</v>
      </c>
    </row>
    <row r="3" spans="1:9" x14ac:dyDescent="0.2">
      <c r="A3" s="57">
        <v>170</v>
      </c>
      <c r="B3" s="58">
        <v>40940</v>
      </c>
      <c r="C3" s="62">
        <v>62200008</v>
      </c>
      <c r="D3" s="57" t="s">
        <v>14</v>
      </c>
      <c r="E3" s="57" t="s">
        <v>331</v>
      </c>
      <c r="F3" s="61">
        <v>1020</v>
      </c>
      <c r="G3" s="61">
        <v>0</v>
      </c>
    </row>
    <row r="4" spans="1:9" x14ac:dyDescent="0.2">
      <c r="A4" s="57">
        <v>1716</v>
      </c>
      <c r="B4" s="58">
        <v>41122</v>
      </c>
      <c r="C4" s="59">
        <v>60200005</v>
      </c>
      <c r="D4" s="60" t="s">
        <v>8</v>
      </c>
      <c r="E4" s="57" t="s">
        <v>282</v>
      </c>
      <c r="F4" s="61">
        <v>304.32</v>
      </c>
      <c r="G4" s="61">
        <v>0</v>
      </c>
    </row>
    <row r="5" spans="1:9" x14ac:dyDescent="0.2">
      <c r="A5" s="57">
        <v>1946</v>
      </c>
      <c r="B5" s="58">
        <v>41153</v>
      </c>
      <c r="C5" s="62">
        <v>62400002</v>
      </c>
      <c r="D5" s="57" t="s">
        <v>16</v>
      </c>
      <c r="E5" s="63" t="s">
        <v>421</v>
      </c>
      <c r="F5" s="61">
        <v>44</v>
      </c>
      <c r="G5" s="61">
        <v>0</v>
      </c>
    </row>
    <row r="6" spans="1:9" x14ac:dyDescent="0.2">
      <c r="A6" s="57">
        <v>1947</v>
      </c>
      <c r="B6" s="58">
        <v>41153</v>
      </c>
      <c r="C6" s="62">
        <v>62400003</v>
      </c>
      <c r="D6" s="57" t="s">
        <v>16</v>
      </c>
      <c r="E6" s="57" t="s">
        <v>422</v>
      </c>
      <c r="F6" s="61">
        <v>174.27</v>
      </c>
      <c r="G6" s="61">
        <v>0</v>
      </c>
      <c r="I6" s="54"/>
    </row>
    <row r="7" spans="1:9" x14ac:dyDescent="0.2">
      <c r="A7" s="57">
        <v>2229</v>
      </c>
      <c r="B7" s="58">
        <v>41183</v>
      </c>
      <c r="C7" s="59">
        <v>60200013</v>
      </c>
      <c r="D7" s="60" t="s">
        <v>8</v>
      </c>
      <c r="E7" s="57" t="s">
        <v>289</v>
      </c>
      <c r="F7" s="61">
        <v>687.56</v>
      </c>
      <c r="G7" s="61">
        <v>0</v>
      </c>
    </row>
    <row r="8" spans="1:9" x14ac:dyDescent="0.2">
      <c r="A8" s="57">
        <v>5</v>
      </c>
      <c r="B8" s="58">
        <v>40910</v>
      </c>
      <c r="C8" s="62">
        <v>60700000</v>
      </c>
      <c r="D8" s="57" t="s">
        <v>11</v>
      </c>
      <c r="E8" s="57" t="s">
        <v>631</v>
      </c>
      <c r="F8" s="61">
        <v>3339</v>
      </c>
      <c r="G8" s="61">
        <v>0</v>
      </c>
    </row>
    <row r="9" spans="1:9" x14ac:dyDescent="0.2">
      <c r="A9" s="57">
        <v>23</v>
      </c>
      <c r="B9" s="58">
        <v>40910</v>
      </c>
      <c r="C9" s="62">
        <v>62200000</v>
      </c>
      <c r="D9" s="57" t="s">
        <v>14</v>
      </c>
      <c r="E9" s="57" t="s">
        <v>644</v>
      </c>
      <c r="F9" s="61">
        <v>120</v>
      </c>
      <c r="G9" s="61">
        <v>0</v>
      </c>
    </row>
    <row r="10" spans="1:9" x14ac:dyDescent="0.2">
      <c r="A10" s="57">
        <v>20</v>
      </c>
      <c r="B10" s="58">
        <v>40910</v>
      </c>
      <c r="C10" s="62">
        <v>62300011</v>
      </c>
      <c r="D10" s="63" t="s">
        <v>389</v>
      </c>
      <c r="E10" s="57" t="s">
        <v>923</v>
      </c>
      <c r="F10" s="61">
        <v>180</v>
      </c>
      <c r="G10" s="61">
        <v>0</v>
      </c>
    </row>
    <row r="11" spans="1:9" x14ac:dyDescent="0.2">
      <c r="A11" s="57">
        <v>1408</v>
      </c>
      <c r="B11" s="58">
        <v>41092</v>
      </c>
      <c r="C11" s="59">
        <v>60200003</v>
      </c>
      <c r="D11" s="60" t="s">
        <v>8</v>
      </c>
      <c r="E11" s="57" t="s">
        <v>281</v>
      </c>
      <c r="F11" s="61">
        <v>101.3</v>
      </c>
      <c r="G11" s="61">
        <v>0</v>
      </c>
    </row>
    <row r="12" spans="1:9" x14ac:dyDescent="0.2">
      <c r="A12" s="57">
        <v>1967</v>
      </c>
      <c r="B12" s="58">
        <v>41154</v>
      </c>
      <c r="C12" s="62">
        <v>62400004</v>
      </c>
      <c r="D12" s="57" t="s">
        <v>16</v>
      </c>
      <c r="E12" s="57" t="s">
        <v>423</v>
      </c>
      <c r="F12" s="61">
        <v>86</v>
      </c>
      <c r="G12" s="61">
        <v>0</v>
      </c>
    </row>
    <row r="13" spans="1:9" x14ac:dyDescent="0.2">
      <c r="A13" s="57">
        <v>2238</v>
      </c>
      <c r="B13" s="58">
        <v>41184</v>
      </c>
      <c r="C13" s="62">
        <v>62200063</v>
      </c>
      <c r="D13" s="57" t="s">
        <v>14</v>
      </c>
      <c r="E13" s="57" t="s">
        <v>916</v>
      </c>
      <c r="F13" s="61">
        <v>516.61</v>
      </c>
      <c r="G13" s="61">
        <v>0</v>
      </c>
    </row>
    <row r="14" spans="1:9" x14ac:dyDescent="0.2">
      <c r="A14" s="57">
        <v>2818</v>
      </c>
      <c r="B14" s="58">
        <v>41245</v>
      </c>
      <c r="C14" s="62">
        <v>62900018</v>
      </c>
      <c r="D14" s="57" t="s">
        <v>21</v>
      </c>
      <c r="E14" s="57" t="s">
        <v>930</v>
      </c>
      <c r="F14" s="61">
        <v>195.62</v>
      </c>
      <c r="G14" s="61">
        <v>0</v>
      </c>
    </row>
    <row r="15" spans="1:9" x14ac:dyDescent="0.2">
      <c r="A15" s="57">
        <v>1101</v>
      </c>
      <c r="B15" s="58">
        <v>41063</v>
      </c>
      <c r="C15" s="62">
        <v>62200033</v>
      </c>
      <c r="D15" s="57" t="s">
        <v>14</v>
      </c>
      <c r="E15" s="57" t="s">
        <v>377</v>
      </c>
      <c r="F15" s="61">
        <v>1916.38</v>
      </c>
      <c r="G15" s="61">
        <v>0</v>
      </c>
    </row>
    <row r="16" spans="1:9" x14ac:dyDescent="0.2">
      <c r="A16" s="57">
        <v>1414</v>
      </c>
      <c r="B16" s="58">
        <v>41093</v>
      </c>
      <c r="C16" s="62">
        <v>62900008</v>
      </c>
      <c r="D16" s="57" t="s">
        <v>21</v>
      </c>
      <c r="E16" s="57" t="s">
        <v>520</v>
      </c>
      <c r="F16" s="61">
        <v>116.62</v>
      </c>
      <c r="G16" s="61">
        <v>0</v>
      </c>
    </row>
    <row r="17" spans="1:7" x14ac:dyDescent="0.2">
      <c r="A17" s="57">
        <v>2545</v>
      </c>
      <c r="B17" s="58">
        <v>41216</v>
      </c>
      <c r="C17" s="62">
        <v>62900013</v>
      </c>
      <c r="D17" s="57" t="s">
        <v>21</v>
      </c>
      <c r="E17" s="57" t="s">
        <v>708</v>
      </c>
      <c r="F17" s="61">
        <v>3000</v>
      </c>
      <c r="G17" s="61">
        <v>0</v>
      </c>
    </row>
    <row r="18" spans="1:7" x14ac:dyDescent="0.2">
      <c r="A18" s="57">
        <v>2834</v>
      </c>
      <c r="B18" s="58">
        <v>41246</v>
      </c>
      <c r="C18" s="62">
        <v>70000221</v>
      </c>
      <c r="D18" s="57" t="s">
        <v>38</v>
      </c>
      <c r="E18" s="57" t="s">
        <v>249</v>
      </c>
      <c r="F18" s="61">
        <v>0</v>
      </c>
      <c r="G18" s="61">
        <v>680</v>
      </c>
    </row>
    <row r="19" spans="1:7" x14ac:dyDescent="0.2">
      <c r="A19" s="57">
        <v>2835</v>
      </c>
      <c r="B19" s="58">
        <v>41246</v>
      </c>
      <c r="C19" s="62">
        <v>70000222</v>
      </c>
      <c r="D19" s="57" t="s">
        <v>38</v>
      </c>
      <c r="E19" s="57" t="s">
        <v>250</v>
      </c>
      <c r="F19" s="61">
        <v>0</v>
      </c>
      <c r="G19" s="61">
        <v>28020.11</v>
      </c>
    </row>
    <row r="20" spans="1:7" x14ac:dyDescent="0.2">
      <c r="A20" s="57">
        <v>380</v>
      </c>
      <c r="B20" s="58">
        <v>40972</v>
      </c>
      <c r="C20" s="62">
        <v>62800002</v>
      </c>
      <c r="D20" s="57" t="s">
        <v>18</v>
      </c>
      <c r="E20" s="57" t="s">
        <v>19</v>
      </c>
      <c r="F20" s="61">
        <v>5492.19</v>
      </c>
      <c r="G20" s="61">
        <v>0</v>
      </c>
    </row>
    <row r="21" spans="1:7" x14ac:dyDescent="0.2">
      <c r="A21" s="57">
        <v>381</v>
      </c>
      <c r="B21" s="58">
        <v>40972</v>
      </c>
      <c r="C21" s="62">
        <v>62800002</v>
      </c>
      <c r="D21" s="57" t="s">
        <v>18</v>
      </c>
      <c r="E21" s="57" t="s">
        <v>20</v>
      </c>
      <c r="F21" s="61">
        <v>776.33</v>
      </c>
      <c r="G21" s="61">
        <v>0</v>
      </c>
    </row>
    <row r="22" spans="1:7" x14ac:dyDescent="0.2">
      <c r="A22" s="57">
        <v>592</v>
      </c>
      <c r="B22" s="58">
        <v>41003</v>
      </c>
      <c r="C22" s="62">
        <v>70000057</v>
      </c>
      <c r="D22" s="57" t="s">
        <v>38</v>
      </c>
      <c r="E22" s="57" t="s">
        <v>625</v>
      </c>
      <c r="F22" s="61">
        <v>0</v>
      </c>
      <c r="G22" s="61">
        <v>1930.57</v>
      </c>
    </row>
    <row r="23" spans="1:7" x14ac:dyDescent="0.2">
      <c r="A23" s="57">
        <v>1975</v>
      </c>
      <c r="B23" s="58">
        <v>41156</v>
      </c>
      <c r="C23" s="62">
        <v>62400005</v>
      </c>
      <c r="D23" s="57" t="s">
        <v>16</v>
      </c>
      <c r="E23" s="57" t="s">
        <v>424</v>
      </c>
      <c r="F23" s="61">
        <v>796.5</v>
      </c>
      <c r="G23" s="61">
        <v>0</v>
      </c>
    </row>
    <row r="24" spans="1:7" x14ac:dyDescent="0.2">
      <c r="A24" s="57">
        <v>1976</v>
      </c>
      <c r="B24" s="58">
        <v>41156</v>
      </c>
      <c r="C24" s="62">
        <v>62400006</v>
      </c>
      <c r="D24" s="57" t="s">
        <v>16</v>
      </c>
      <c r="E24" s="57" t="s">
        <v>425</v>
      </c>
      <c r="F24" s="61">
        <v>826.9</v>
      </c>
      <c r="G24" s="61">
        <v>0</v>
      </c>
    </row>
    <row r="25" spans="1:7" x14ac:dyDescent="0.2">
      <c r="A25" s="57">
        <v>1977</v>
      </c>
      <c r="B25" s="58">
        <v>41156</v>
      </c>
      <c r="C25" s="62">
        <v>62400007</v>
      </c>
      <c r="D25" s="57" t="s">
        <v>16</v>
      </c>
      <c r="E25" s="57" t="s">
        <v>426</v>
      </c>
      <c r="F25" s="61">
        <v>189.76</v>
      </c>
      <c r="G25" s="61">
        <v>0</v>
      </c>
    </row>
    <row r="26" spans="1:7" x14ac:dyDescent="0.2">
      <c r="A26" s="57">
        <v>1978</v>
      </c>
      <c r="B26" s="58">
        <v>41156</v>
      </c>
      <c r="C26" s="62">
        <v>62400008</v>
      </c>
      <c r="D26" s="57" t="s">
        <v>16</v>
      </c>
      <c r="E26" s="57" t="s">
        <v>427</v>
      </c>
      <c r="F26" s="61">
        <v>870.19</v>
      </c>
      <c r="G26" s="61">
        <v>0</v>
      </c>
    </row>
    <row r="27" spans="1:7" x14ac:dyDescent="0.2">
      <c r="A27" s="57">
        <v>1979</v>
      </c>
      <c r="B27" s="58">
        <v>41156</v>
      </c>
      <c r="C27" s="62">
        <v>62400009</v>
      </c>
      <c r="D27" s="57" t="s">
        <v>16</v>
      </c>
      <c r="E27" s="57" t="s">
        <v>428</v>
      </c>
      <c r="F27" s="61">
        <v>796.5</v>
      </c>
      <c r="G27" s="61">
        <v>0</v>
      </c>
    </row>
    <row r="28" spans="1:7" x14ac:dyDescent="0.2">
      <c r="A28" s="57">
        <v>2849</v>
      </c>
      <c r="B28" s="58">
        <v>41247</v>
      </c>
      <c r="C28" s="62">
        <v>70000223</v>
      </c>
      <c r="D28" s="57" t="s">
        <v>38</v>
      </c>
      <c r="E28" s="57" t="s">
        <v>251</v>
      </c>
      <c r="F28" s="61">
        <v>0</v>
      </c>
      <c r="G28" s="61">
        <v>10537.5</v>
      </c>
    </row>
    <row r="29" spans="1:7" x14ac:dyDescent="0.2">
      <c r="A29" s="57">
        <v>383</v>
      </c>
      <c r="B29" s="58">
        <v>40973</v>
      </c>
      <c r="C29" s="62">
        <v>62200015</v>
      </c>
      <c r="D29" s="57" t="s">
        <v>14</v>
      </c>
      <c r="E29" s="57" t="s">
        <v>373</v>
      </c>
      <c r="F29" s="61">
        <v>508.65</v>
      </c>
      <c r="G29" s="61">
        <v>0</v>
      </c>
    </row>
    <row r="30" spans="1:7" x14ac:dyDescent="0.2">
      <c r="A30" s="57">
        <v>1110</v>
      </c>
      <c r="B30" s="58">
        <v>41065</v>
      </c>
      <c r="C30" s="62">
        <v>70000095</v>
      </c>
      <c r="D30" s="57" t="s">
        <v>38</v>
      </c>
      <c r="E30" s="63" t="s">
        <v>572</v>
      </c>
      <c r="F30" s="61">
        <v>0</v>
      </c>
      <c r="G30" s="61">
        <v>65.319999999999993</v>
      </c>
    </row>
    <row r="31" spans="1:7" x14ac:dyDescent="0.2">
      <c r="A31" s="57">
        <v>1111</v>
      </c>
      <c r="B31" s="58">
        <v>41065</v>
      </c>
      <c r="C31" s="62">
        <v>70000096</v>
      </c>
      <c r="D31" s="57" t="s">
        <v>38</v>
      </c>
      <c r="E31" s="57" t="s">
        <v>50</v>
      </c>
      <c r="F31" s="61">
        <v>0</v>
      </c>
      <c r="G31" s="61">
        <v>61.13</v>
      </c>
    </row>
    <row r="32" spans="1:7" x14ac:dyDescent="0.2">
      <c r="A32" s="65">
        <v>1990</v>
      </c>
      <c r="B32" s="66">
        <v>41157</v>
      </c>
      <c r="C32" s="67">
        <v>70000162</v>
      </c>
      <c r="D32" s="65" t="s">
        <v>38</v>
      </c>
      <c r="E32" s="68" t="s">
        <v>581</v>
      </c>
      <c r="F32" s="69">
        <v>0</v>
      </c>
      <c r="G32" s="69">
        <v>642.29</v>
      </c>
    </row>
    <row r="33" spans="1:7" x14ac:dyDescent="0.2">
      <c r="A33" s="64"/>
      <c r="B33" s="64"/>
      <c r="C33" s="64"/>
      <c r="D33" s="64"/>
      <c r="E33" s="64"/>
      <c r="F33" s="64"/>
      <c r="G33" s="6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Tabla de Gastos</vt:lpstr>
      <vt:lpstr>TD Contable</vt:lpstr>
      <vt:lpstr>Análisis Contable</vt:lpstr>
      <vt:lpstr>Configuracion</vt:lpstr>
      <vt:lpstr>Hoja1</vt:lpstr>
      <vt:lpstr>PyGanalitica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jggomez</dc:creator>
  <cp:lastModifiedBy>Jose Igancio González</cp:lastModifiedBy>
  <cp:lastPrinted>2010-05-02T19:56:25Z</cp:lastPrinted>
  <dcterms:created xsi:type="dcterms:W3CDTF">2009-07-29T11:14:06Z</dcterms:created>
  <dcterms:modified xsi:type="dcterms:W3CDTF">2012-01-23T13:06:51Z</dcterms:modified>
</cp:coreProperties>
</file>